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L Hagen\Documents\CLASP II\"/>
    </mc:Choice>
  </mc:AlternateContent>
  <xr:revisionPtr revIDLastSave="0" documentId="8_{4DABFB0B-D93B-49FC-ADAD-83C0873B040F}" xr6:coauthVersionLast="44" xr6:coauthVersionMax="44" xr10:uidLastSave="{00000000-0000-0000-0000-000000000000}"/>
  <workbookProtection workbookPassword="BF0F" lockStructure="1"/>
  <bookViews>
    <workbookView xWindow="-108" yWindow="-108" windowWidth="23256" windowHeight="12576" tabRatio="454" xr2:uid="{00000000-000D-0000-FFFF-FFFF00000000}"/>
  </bookViews>
  <sheets>
    <sheet name="Order Form" sheetId="1" r:id="rId1"/>
    <sheet name="Shipping Agreement" sheetId="2" r:id="rId2"/>
    <sheet name="Shipping Terms" sheetId="3" r:id="rId3"/>
  </sheets>
  <definedNames>
    <definedName name="_xlnm._FilterDatabase" localSheetId="0" hidden="1">'Order Form'!#REF!</definedName>
    <definedName name="CLIP">'Order Form'!$A$92:$G$93</definedName>
    <definedName name="DDOXBAC">'Order Form'!$A$117:$G$121</definedName>
    <definedName name="IACTIVE">'Order Form'!$A$107:$G$112</definedName>
    <definedName name="IAT">'Order Form'!$A$97:$G$103</definedName>
    <definedName name="JARFL">'Order Form'!$A$172:$G$182</definedName>
    <definedName name="MAF">'Order Form'!$A$64:$G$71</definedName>
    <definedName name="MAR">'Order Form'!$A$82:$G$88</definedName>
    <definedName name="MAT">'Order Form'!$A$64:$G$71</definedName>
    <definedName name="MOTIGO">'Order Form'!$A$156:$G$163</definedName>
    <definedName name="MOTISTART">'Order Form'!$A$165:$G$168</definedName>
    <definedName name="MOTPRC">'Order Form'!$A$198:$G$203</definedName>
    <definedName name="MRT">'Order Form'!$A$73:$G$80</definedName>
    <definedName name="MUSSPRC">'Order Form'!$A$198:$G$204</definedName>
    <definedName name="_xlnm.Print_Area" localSheetId="0">'Order Form'!$A$1:$R$226</definedName>
    <definedName name="_xlnm.Print_Area" localSheetId="2">'Shipping Terms'!$B$1:$M$16</definedName>
    <definedName name="RR">'Order Form'!$A$27:$G$36</definedName>
    <definedName name="SHWC">'Order Form'!$A$39:$G$48</definedName>
    <definedName name="ucpcc">'Order Form'!$A$192:$G$196</definedName>
    <definedName name="UCPEXP">'Order Form'!$A$50:$G$61</definedName>
    <definedName name="UCPL">'Order Form'!$A$144:$G$151</definedName>
    <definedName name="WA">'Order Form'!$A$208:$G$216</definedName>
    <definedName name="WCT">'Order Form'!$A$221:$G$222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7" i="1" l="1"/>
  <c r="F188" i="1" s="1"/>
  <c r="D223" i="1"/>
  <c r="D217" i="1"/>
  <c r="D204" i="1"/>
  <c r="D195" i="1"/>
  <c r="D188" i="1"/>
  <c r="D182" i="1"/>
  <c r="D169" i="1"/>
  <c r="D140" i="1"/>
  <c r="D131" i="1"/>
  <c r="D122" i="1"/>
  <c r="D113" i="1"/>
  <c r="D103" i="1"/>
  <c r="D93" i="1"/>
  <c r="D87" i="1"/>
  <c r="D79" i="1"/>
  <c r="D70" i="1"/>
  <c r="D61" i="1"/>
  <c r="D47" i="1"/>
  <c r="D36" i="1"/>
  <c r="L209" i="1" l="1"/>
  <c r="I209" i="1"/>
  <c r="I160" i="1" l="1"/>
  <c r="N160" i="1" s="1"/>
  <c r="L181" i="1"/>
  <c r="I59" i="1"/>
  <c r="N59" i="1" s="1"/>
  <c r="I58" i="1"/>
  <c r="N58" i="1" s="1"/>
  <c r="I60" i="1"/>
  <c r="N60" i="1" s="1"/>
  <c r="R62" i="1"/>
  <c r="R63" i="1" s="1"/>
  <c r="L214" i="1" l="1"/>
  <c r="L212" i="1"/>
  <c r="L211" i="1"/>
  <c r="D159" i="1" l="1"/>
  <c r="D162" i="1" s="1"/>
  <c r="D225" i="1" s="1"/>
  <c r="D148" i="1"/>
  <c r="D152" i="1" s="1"/>
  <c r="N130" i="1" l="1"/>
  <c r="N127" i="1"/>
  <c r="L130" i="1"/>
  <c r="L129" i="1"/>
  <c r="L128" i="1"/>
  <c r="L127" i="1"/>
  <c r="I130" i="1"/>
  <c r="I129" i="1"/>
  <c r="I128" i="1"/>
  <c r="I127" i="1"/>
  <c r="F130" i="1"/>
  <c r="N129" i="1"/>
  <c r="F129" i="1"/>
  <c r="N128" i="1"/>
  <c r="F128" i="1"/>
  <c r="F127" i="1"/>
  <c r="F131" i="1" l="1"/>
  <c r="I139" i="1"/>
  <c r="N211" i="1"/>
  <c r="N212" i="1"/>
  <c r="N213" i="1"/>
  <c r="I214" i="1"/>
  <c r="L85" i="1"/>
  <c r="L86" i="1"/>
  <c r="L84" i="1"/>
  <c r="N86" i="1"/>
  <c r="N85" i="1"/>
  <c r="N84" i="1"/>
  <c r="I86" i="1"/>
  <c r="I85" i="1"/>
  <c r="I84" i="1"/>
  <c r="F151" i="1" l="1"/>
  <c r="F159" i="1"/>
  <c r="F148" i="1"/>
  <c r="F139" i="1"/>
  <c r="F138" i="1"/>
  <c r="F137" i="1"/>
  <c r="F136" i="1"/>
  <c r="N139" i="1"/>
  <c r="L139" i="1"/>
  <c r="N138" i="1"/>
  <c r="I138" i="1" s="1"/>
  <c r="L138" i="1"/>
  <c r="N137" i="1"/>
  <c r="I137" i="1" s="1"/>
  <c r="N136" i="1"/>
  <c r="I136" i="1" s="1"/>
  <c r="L137" i="1"/>
  <c r="L136" i="1"/>
  <c r="K158" i="1"/>
  <c r="K157" i="1"/>
  <c r="N159" i="1"/>
  <c r="I158" i="1"/>
  <c r="I157" i="1"/>
  <c r="F140" i="1" l="1"/>
  <c r="L159" i="1"/>
  <c r="I159" i="1"/>
  <c r="O145" i="1" l="1"/>
  <c r="K145" i="1"/>
  <c r="L145" i="1" s="1"/>
  <c r="K147" i="1"/>
  <c r="I146" i="1"/>
  <c r="I145" i="1"/>
  <c r="I147" i="1"/>
  <c r="I148" i="1" l="1"/>
  <c r="L148" i="1"/>
  <c r="N148" i="1"/>
  <c r="I150" i="1" l="1"/>
  <c r="I149" i="1"/>
  <c r="O144" i="1" l="1"/>
  <c r="N35" i="1" l="1"/>
  <c r="N34" i="1"/>
  <c r="Q18" i="1"/>
  <c r="Q17" i="1" s="1"/>
  <c r="N150" i="1"/>
  <c r="J149" i="1"/>
  <c r="J150" i="1"/>
  <c r="W147" i="1" l="1"/>
  <c r="R147" i="1" s="1"/>
  <c r="N145" i="1"/>
  <c r="W146" i="1"/>
  <c r="O147" i="1" l="1"/>
  <c r="N147" i="1" s="1"/>
  <c r="R146" i="1"/>
  <c r="I161" i="1"/>
  <c r="I168" i="1"/>
  <c r="I181" i="1"/>
  <c r="I180" i="1"/>
  <c r="I179" i="1"/>
  <c r="I178" i="1"/>
  <c r="I177" i="1"/>
  <c r="I176" i="1"/>
  <c r="I175" i="1"/>
  <c r="I174" i="1"/>
  <c r="I187" i="1"/>
  <c r="I193" i="1"/>
  <c r="I194" i="1"/>
  <c r="I200" i="1"/>
  <c r="I202" i="1"/>
  <c r="I201" i="1"/>
  <c r="I203" i="1"/>
  <c r="I222" i="1"/>
  <c r="I216" i="1"/>
  <c r="I215" i="1"/>
  <c r="I213" i="1"/>
  <c r="I212" i="1"/>
  <c r="I211" i="1"/>
  <c r="I210" i="1"/>
  <c r="O146" i="1" l="1"/>
  <c r="N146" i="1" s="1"/>
  <c r="F34" i="1" l="1"/>
  <c r="L222" i="1" l="1"/>
  <c r="L216" i="1"/>
  <c r="L215" i="1"/>
  <c r="L213" i="1"/>
  <c r="L210" i="1"/>
  <c r="L203" i="1"/>
  <c r="L202" i="1"/>
  <c r="L201" i="1"/>
  <c r="L200" i="1"/>
  <c r="L194" i="1"/>
  <c r="L193" i="1"/>
  <c r="L180" i="1"/>
  <c r="L179" i="1"/>
  <c r="L178" i="1"/>
  <c r="L177" i="1"/>
  <c r="L176" i="1"/>
  <c r="L175" i="1"/>
  <c r="L174" i="1"/>
  <c r="L112" i="1"/>
  <c r="L111" i="1"/>
  <c r="L78" i="1"/>
  <c r="L77" i="1"/>
  <c r="L76" i="1"/>
  <c r="L75" i="1"/>
  <c r="L60" i="1"/>
  <c r="L59" i="1"/>
  <c r="L58" i="1"/>
  <c r="L57" i="1"/>
  <c r="L56" i="1"/>
  <c r="L55" i="1"/>
  <c r="L54" i="1"/>
  <c r="L53" i="1"/>
  <c r="L52" i="1"/>
  <c r="L46" i="1"/>
  <c r="L45" i="1"/>
  <c r="L44" i="1"/>
  <c r="L43" i="1"/>
  <c r="L42" i="1"/>
  <c r="L41" i="1"/>
  <c r="L35" i="1"/>
  <c r="L34" i="1"/>
  <c r="L33" i="1"/>
  <c r="L32" i="1"/>
  <c r="L31" i="1"/>
  <c r="N19" i="1"/>
  <c r="N20" i="1" s="1"/>
  <c r="L187" i="1"/>
  <c r="L168" i="1"/>
  <c r="L167" i="1"/>
  <c r="L161" i="1"/>
  <c r="L160" i="1"/>
  <c r="L158" i="1"/>
  <c r="L157" i="1"/>
  <c r="L154" i="1"/>
  <c r="L150" i="1"/>
  <c r="L149" i="1"/>
  <c r="L147" i="1"/>
  <c r="L146" i="1"/>
  <c r="L121" i="1"/>
  <c r="L120" i="1"/>
  <c r="L119" i="1"/>
  <c r="L118" i="1"/>
  <c r="L110" i="1"/>
  <c r="L109" i="1"/>
  <c r="L108" i="1"/>
  <c r="L102" i="1"/>
  <c r="L101" i="1"/>
  <c r="L100" i="1"/>
  <c r="L99" i="1"/>
  <c r="L98" i="1"/>
  <c r="L92" i="1"/>
  <c r="L69" i="1"/>
  <c r="L68" i="1"/>
  <c r="L67" i="1"/>
  <c r="L66" i="1"/>
  <c r="L30" i="1"/>
  <c r="L29" i="1"/>
  <c r="D22" i="1" l="1"/>
  <c r="F236" i="1" l="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E236" i="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D236" i="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C236" i="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B236" i="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A237" i="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N149" i="1"/>
  <c r="N157" i="1" l="1"/>
  <c r="N203" i="1" l="1"/>
  <c r="N202" i="1"/>
  <c r="N201" i="1"/>
  <c r="N200" i="1"/>
  <c r="N194" i="1"/>
  <c r="N193" i="1"/>
  <c r="N187" i="1" l="1"/>
  <c r="N181" i="1"/>
  <c r="N180" i="1"/>
  <c r="N179" i="1"/>
  <c r="N178" i="1"/>
  <c r="N177" i="1"/>
  <c r="N176" i="1"/>
  <c r="N175" i="1"/>
  <c r="N174" i="1"/>
  <c r="N222" i="1"/>
  <c r="N216" i="1"/>
  <c r="N215" i="1"/>
  <c r="N214" i="1"/>
  <c r="N210" i="1"/>
  <c r="N209" i="1"/>
  <c r="F33" i="1" l="1"/>
  <c r="G121" i="1" l="1"/>
  <c r="G112" i="1"/>
  <c r="G108" i="1"/>
  <c r="G99" i="1"/>
  <c r="G69" i="1"/>
  <c r="G66" i="1"/>
  <c r="G52" i="1"/>
  <c r="N168" i="1" l="1"/>
  <c r="N167" i="1"/>
  <c r="I167" i="1" s="1"/>
  <c r="N161" i="1"/>
  <c r="N158" i="1"/>
  <c r="N121" i="1"/>
  <c r="I121" i="1" s="1"/>
  <c r="N120" i="1"/>
  <c r="N119" i="1"/>
  <c r="I119" i="1" s="1"/>
  <c r="N118" i="1"/>
  <c r="I118" i="1" s="1"/>
  <c r="N112" i="1"/>
  <c r="I112" i="1" s="1"/>
  <c r="N111" i="1"/>
  <c r="I111" i="1" s="1"/>
  <c r="N110" i="1"/>
  <c r="N109" i="1"/>
  <c r="N108" i="1"/>
  <c r="I108" i="1" s="1"/>
  <c r="N102" i="1"/>
  <c r="I102" i="1" s="1"/>
  <c r="N101" i="1"/>
  <c r="N100" i="1"/>
  <c r="N99" i="1"/>
  <c r="I99" i="1" s="1"/>
  <c r="N98" i="1"/>
  <c r="N92" i="1"/>
  <c r="N78" i="1"/>
  <c r="I78" i="1" s="1"/>
  <c r="N77" i="1"/>
  <c r="I77" i="1" s="1"/>
  <c r="N76" i="1"/>
  <c r="I76" i="1" s="1"/>
  <c r="N75" i="1"/>
  <c r="I75" i="1" s="1"/>
  <c r="N69" i="1"/>
  <c r="I69" i="1" s="1"/>
  <c r="N68" i="1"/>
  <c r="I68" i="1" s="1"/>
  <c r="N67" i="1"/>
  <c r="I67" i="1" s="1"/>
  <c r="N66" i="1"/>
  <c r="I66" i="1" s="1"/>
  <c r="N57" i="1"/>
  <c r="I57" i="1" s="1"/>
  <c r="N56" i="1"/>
  <c r="I56" i="1" s="1"/>
  <c r="N55" i="1"/>
  <c r="I55" i="1" s="1"/>
  <c r="N54" i="1"/>
  <c r="I54" i="1" s="1"/>
  <c r="N53" i="1"/>
  <c r="I53" i="1" s="1"/>
  <c r="N52" i="1"/>
  <c r="I52" i="1" s="1"/>
  <c r="N46" i="1"/>
  <c r="I46" i="1" s="1"/>
  <c r="N45" i="1"/>
  <c r="I45" i="1" s="1"/>
  <c r="N44" i="1"/>
  <c r="I44" i="1" s="1"/>
  <c r="N43" i="1"/>
  <c r="I43" i="1" s="1"/>
  <c r="N42" i="1"/>
  <c r="I42" i="1" s="1"/>
  <c r="N41" i="1"/>
  <c r="I41" i="1" s="1"/>
  <c r="I35" i="1"/>
  <c r="I34" i="1"/>
  <c r="N33" i="1"/>
  <c r="I33" i="1" s="1"/>
  <c r="N32" i="1"/>
  <c r="I32" i="1" s="1"/>
  <c r="N31" i="1"/>
  <c r="I31" i="1" s="1"/>
  <c r="N30" i="1"/>
  <c r="I30" i="1" s="1"/>
  <c r="N29" i="1"/>
  <c r="I29" i="1" s="1"/>
  <c r="F202" i="1"/>
  <c r="I101" i="1" l="1"/>
  <c r="I98" i="1"/>
  <c r="I110" i="1"/>
  <c r="I120" i="1"/>
  <c r="I92" i="1"/>
  <c r="I100" i="1"/>
  <c r="I109" i="1"/>
  <c r="G118" i="1"/>
  <c r="F168" i="1"/>
  <c r="F161" i="1"/>
  <c r="F160" i="1"/>
  <c r="F60" i="1"/>
  <c r="F59" i="1"/>
  <c r="F58" i="1"/>
  <c r="F57" i="1"/>
  <c r="F56" i="1"/>
  <c r="F118" i="1"/>
  <c r="F119" i="1"/>
  <c r="F120" i="1"/>
  <c r="F121" i="1"/>
  <c r="F112" i="1"/>
  <c r="F111" i="1"/>
  <c r="F110" i="1"/>
  <c r="F109" i="1"/>
  <c r="F108" i="1"/>
  <c r="F98" i="1"/>
  <c r="F99" i="1"/>
  <c r="F102" i="1"/>
  <c r="F101" i="1"/>
  <c r="F100" i="1"/>
  <c r="F145" i="1"/>
  <c r="F146" i="1"/>
  <c r="F147" i="1"/>
  <c r="F149" i="1"/>
  <c r="F150" i="1"/>
  <c r="F222" i="1"/>
  <c r="F223" i="1" s="1"/>
  <c r="F174" i="1"/>
  <c r="F84" i="1"/>
  <c r="F85" i="1"/>
  <c r="F86" i="1"/>
  <c r="F92" i="1"/>
  <c r="F93" i="1" s="1"/>
  <c r="F41" i="1"/>
  <c r="F42" i="1"/>
  <c r="F43" i="1"/>
  <c r="F44" i="1"/>
  <c r="F45" i="1"/>
  <c r="F46" i="1"/>
  <c r="F66" i="1"/>
  <c r="F67" i="1"/>
  <c r="F68" i="1"/>
  <c r="F69" i="1"/>
  <c r="F52" i="1"/>
  <c r="F53" i="1"/>
  <c r="F54" i="1"/>
  <c r="F55" i="1"/>
  <c r="F29" i="1"/>
  <c r="F30" i="1"/>
  <c r="F31" i="1"/>
  <c r="F32" i="1"/>
  <c r="F75" i="1"/>
  <c r="F76" i="1"/>
  <c r="F77" i="1"/>
  <c r="F78" i="1"/>
  <c r="F157" i="1"/>
  <c r="F158" i="1"/>
  <c r="F167" i="1"/>
  <c r="F175" i="1"/>
  <c r="F176" i="1"/>
  <c r="F177" i="1"/>
  <c r="F178" i="1"/>
  <c r="F179" i="1"/>
  <c r="F180" i="1"/>
  <c r="F181" i="1"/>
  <c r="F193" i="1"/>
  <c r="F194" i="1"/>
  <c r="F200" i="1"/>
  <c r="F201" i="1"/>
  <c r="F203" i="1"/>
  <c r="F210" i="1"/>
  <c r="F211" i="1"/>
  <c r="F212" i="1"/>
  <c r="F213" i="1"/>
  <c r="F214" i="1"/>
  <c r="F215" i="1"/>
  <c r="F216" i="1"/>
  <c r="F209" i="1"/>
  <c r="F35" i="1"/>
  <c r="F113" i="1" l="1"/>
  <c r="F122" i="1"/>
  <c r="F162" i="1"/>
  <c r="F36" i="1"/>
  <c r="F70" i="1"/>
  <c r="F217" i="1"/>
  <c r="F182" i="1"/>
  <c r="F152" i="1"/>
  <c r="F204" i="1"/>
  <c r="F79" i="1"/>
  <c r="F61" i="1"/>
  <c r="F87" i="1"/>
  <c r="F195" i="1"/>
  <c r="F169" i="1"/>
  <c r="F47" i="1"/>
  <c r="F103" i="1"/>
  <c r="N113" i="1"/>
  <c r="N26" i="1" s="1"/>
  <c r="D17" i="1" l="1"/>
  <c r="G129" i="1"/>
  <c r="G130" i="1"/>
  <c r="G127" i="1"/>
  <c r="G136" i="1"/>
  <c r="G128" i="1"/>
  <c r="G159" i="1"/>
  <c r="G151" i="1"/>
  <c r="G139" i="1"/>
  <c r="G138" i="1"/>
  <c r="G137" i="1"/>
  <c r="G148" i="1"/>
  <c r="G101" i="1"/>
  <c r="G214" i="1"/>
  <c r="G110" i="1"/>
  <c r="G98" i="1"/>
  <c r="F24" i="1"/>
  <c r="D25" i="1" s="1"/>
  <c r="G120" i="1"/>
  <c r="N2" i="1"/>
  <c r="R2" i="1" s="1"/>
  <c r="G100" i="1"/>
  <c r="G92" i="1"/>
  <c r="G109" i="1"/>
  <c r="G29" i="1"/>
  <c r="G158" i="1"/>
  <c r="G150" i="1"/>
  <c r="G102" i="1"/>
  <c r="G111" i="1"/>
  <c r="G60" i="1"/>
  <c r="G157" i="1"/>
  <c r="F226" i="1" l="1"/>
  <c r="D20" i="1" s="1"/>
  <c r="D21" i="1" s="1"/>
  <c r="D24" i="1"/>
  <c r="G146" i="1"/>
  <c r="G161" i="1"/>
  <c r="G119" i="1"/>
  <c r="G145" i="1"/>
  <c r="G147" i="1"/>
  <c r="G194" i="1"/>
  <c r="G193" i="1"/>
  <c r="G57" i="1"/>
  <c r="G167" i="1"/>
  <c r="G75" i="1"/>
  <c r="G160" i="1"/>
  <c r="G168" i="1"/>
  <c r="G180" i="1"/>
  <c r="G174" i="1"/>
  <c r="G179" i="1"/>
  <c r="G176" i="1"/>
  <c r="G178" i="1"/>
  <c r="G175" i="1"/>
  <c r="G181" i="1"/>
  <c r="G177" i="1"/>
  <c r="G200" i="1"/>
  <c r="G215" i="1"/>
  <c r="G34" i="1"/>
  <c r="G149" i="1"/>
  <c r="G211" i="1"/>
  <c r="G213" i="1"/>
  <c r="G216" i="1"/>
  <c r="G210" i="1"/>
  <c r="G209" i="1"/>
  <c r="G212" i="1"/>
  <c r="G201" i="1"/>
  <c r="G203" i="1"/>
  <c r="G31" i="1"/>
  <c r="G202" i="1"/>
  <c r="G45" i="1"/>
  <c r="G77" i="1"/>
  <c r="G53" i="1"/>
  <c r="G41" i="1"/>
  <c r="G44" i="1"/>
  <c r="G33" i="1"/>
  <c r="G76" i="1"/>
  <c r="G86" i="1"/>
  <c r="G85" i="1"/>
  <c r="G84" i="1"/>
  <c r="G187" i="1"/>
  <c r="G58" i="1"/>
  <c r="G59" i="1"/>
  <c r="G46" i="1"/>
  <c r="G35" i="1"/>
  <c r="G55" i="1"/>
  <c r="G32" i="1"/>
  <c r="G54" i="1"/>
  <c r="G68" i="1"/>
  <c r="G30" i="1"/>
  <c r="G56" i="1"/>
  <c r="G43" i="1"/>
  <c r="G78" i="1"/>
  <c r="G42" i="1"/>
  <c r="G67" i="1"/>
  <c r="G222" i="1" l="1"/>
  <c r="D23" i="1" l="1"/>
  <c r="H224" i="1" s="1"/>
</calcChain>
</file>

<file path=xl/sharedStrings.xml><?xml version="1.0" encoding="utf-8"?>
<sst xmlns="http://schemas.openxmlformats.org/spreadsheetml/2006/main" count="984" uniqueCount="387">
  <si>
    <t>Minimum Order Quantity is 20 units per order.</t>
  </si>
  <si>
    <t>Product Number</t>
  </si>
  <si>
    <t>Seat Width</t>
  </si>
  <si>
    <t>Price</t>
  </si>
  <si>
    <t xml:space="preserve">Total </t>
  </si>
  <si>
    <t>Size Mix</t>
  </si>
  <si>
    <t>CBM</t>
  </si>
  <si>
    <t>RR0012</t>
  </si>
  <si>
    <t>RR0014</t>
  </si>
  <si>
    <t>RR0015</t>
  </si>
  <si>
    <t>RR0017</t>
  </si>
  <si>
    <t>RR0018</t>
  </si>
  <si>
    <t>Total:</t>
  </si>
  <si>
    <t>Stnd12</t>
  </si>
  <si>
    <t>Stnd14</t>
  </si>
  <si>
    <t>Stnd16</t>
  </si>
  <si>
    <t>Stnd18</t>
  </si>
  <si>
    <t>Stnd20</t>
  </si>
  <si>
    <t>StnSPK</t>
  </si>
  <si>
    <t>Spare Parts Kit</t>
  </si>
  <si>
    <t>UCP EXPRESSION</t>
  </si>
  <si>
    <t>UE315S</t>
  </si>
  <si>
    <t>UE470L</t>
  </si>
  <si>
    <t>UEMK00</t>
  </si>
  <si>
    <t>MOTIVATION ACTIVE FOLDING</t>
  </si>
  <si>
    <t>MOTIVATION ROUGH TERRAIN</t>
  </si>
  <si>
    <t>Modification Kit</t>
  </si>
  <si>
    <t>MOTIVATION MOTI-GO</t>
  </si>
  <si>
    <t>JARIK FLUID CUSHION</t>
  </si>
  <si>
    <t>UCP COMFORT CUSHION</t>
  </si>
  <si>
    <t>UFC012</t>
  </si>
  <si>
    <t>UFC020</t>
  </si>
  <si>
    <t>MOTIVATION UNIVERSAL SLUNG SEAT PRESSURE RELIEF CUSHION</t>
  </si>
  <si>
    <t>WALKING AIDS</t>
  </si>
  <si>
    <t>Products</t>
  </si>
  <si>
    <t>WLKRT0</t>
  </si>
  <si>
    <t>WLKRS0</t>
  </si>
  <si>
    <t>ACRUTT</t>
  </si>
  <si>
    <t>ACRUTM</t>
  </si>
  <si>
    <t>ACRUTS</t>
  </si>
  <si>
    <t>FCRUTS</t>
  </si>
  <si>
    <t>FCRUTT</t>
  </si>
  <si>
    <t>CANE00</t>
  </si>
  <si>
    <t>CBM / 40'HC</t>
  </si>
  <si>
    <t>Buffer</t>
  </si>
  <si>
    <t>Practical Space</t>
  </si>
  <si>
    <t>Cushion Width x Depth</t>
  </si>
  <si>
    <t>Customer Company Name:</t>
  </si>
  <si>
    <t>Products Total:</t>
  </si>
  <si>
    <t>Shipping Estimate:</t>
  </si>
  <si>
    <t>Total Invoice:</t>
  </si>
  <si>
    <t>Destination Country:</t>
  </si>
  <si>
    <t>Note:</t>
  </si>
  <si>
    <t>Customer Order Number:</t>
  </si>
  <si>
    <t>Handling, documentation, taxes, other fees:</t>
  </si>
  <si>
    <t>Consignee Information and Agreement</t>
  </si>
  <si>
    <t>SHIPMENT DETAILS</t>
  </si>
  <si>
    <t>Y</t>
  </si>
  <si>
    <t>N</t>
  </si>
  <si>
    <t>Can House Bill of Lading be Telex released?</t>
  </si>
  <si>
    <t>*Some additional fees may apply</t>
  </si>
  <si>
    <t>If original copies are required, how many copies are needed?</t>
  </si>
  <si>
    <t>Any additional requirements or special instructions:</t>
  </si>
  <si>
    <t>Port of Discharge:</t>
  </si>
  <si>
    <t>Organization Name:</t>
  </si>
  <si>
    <t>Address:</t>
  </si>
  <si>
    <t>Contact Person Name:</t>
  </si>
  <si>
    <t>Contact Person Phone:</t>
  </si>
  <si>
    <t>Contact Person Fax:</t>
  </si>
  <si>
    <t>Contact Person Email:</t>
  </si>
  <si>
    <t>FINAL DESTINATION INFORMATION (If different from Consignee Information)</t>
  </si>
  <si>
    <t>SHIPPING TERMS</t>
  </si>
  <si>
    <t>Export customs declaration</t>
  </si>
  <si>
    <t>Carriage to port of export</t>
  </si>
  <si>
    <t>Unloading of truck in port of export</t>
  </si>
  <si>
    <t>Carriage (Sea/Air) to port of import</t>
  </si>
  <si>
    <t>Insurance</t>
  </si>
  <si>
    <t>Unloading in port of import</t>
  </si>
  <si>
    <t>Loading on truck in port of import</t>
  </si>
  <si>
    <t>Carriage to place of destination</t>
  </si>
  <si>
    <t>Import customs clearance</t>
  </si>
  <si>
    <t>Import duties and taxes</t>
  </si>
  <si>
    <t>EXW</t>
  </si>
  <si>
    <t>Buyer</t>
  </si>
  <si>
    <t>FCA</t>
  </si>
  <si>
    <t>Seller</t>
  </si>
  <si>
    <t>FAS</t>
  </si>
  <si>
    <t>FOB</t>
  </si>
  <si>
    <t>CPT</t>
  </si>
  <si>
    <t>CFR(CNF)</t>
  </si>
  <si>
    <t>CIF</t>
  </si>
  <si>
    <t>CIP</t>
  </si>
  <si>
    <t>DAT</t>
  </si>
  <si>
    <t>Seller/Buyer</t>
  </si>
  <si>
    <t>DAP</t>
  </si>
  <si>
    <t>Seller/Buyer indicates that the activity must be negotiated and agreed upon.</t>
  </si>
  <si>
    <t>Buyer is responsible</t>
  </si>
  <si>
    <t>Seller is responsible</t>
  </si>
  <si>
    <t>Contact Name</t>
  </si>
  <si>
    <t>Contact Email:</t>
  </si>
  <si>
    <t>UESPK0</t>
  </si>
  <si>
    <t>RRSPK0</t>
  </si>
  <si>
    <t>Logistics Contact Email:</t>
  </si>
  <si>
    <t>By returning this form, your organization agrees to take financial and adminstrative responsibility for costs and processes relevant to the Shipping Terms that you choose. For reference, see the Shipping Terms sheet.</t>
  </si>
  <si>
    <t xml:space="preserve"> </t>
  </si>
  <si>
    <t>CLASP Order Form</t>
  </si>
  <si>
    <t>BUYER INFORMATION</t>
  </si>
  <si>
    <t>CONSIGNEE INFORMATION (If different from Buyer Information)</t>
  </si>
  <si>
    <t>Notes:</t>
  </si>
  <si>
    <t>Your Order Quantity</t>
  </si>
  <si>
    <t>Service provider for selected products is capable and committed to appropriate provision  (Y / N):</t>
  </si>
  <si>
    <t>MOTIVATION CLIP-ON TRICYCLE ATTACHMENT</t>
  </si>
  <si>
    <t>Seat Width / Seat Depth</t>
  </si>
  <si>
    <t xml:space="preserve">Agree to terms and conditions (Y / N): </t>
  </si>
  <si>
    <t>Shipping estimate is valid until:</t>
  </si>
  <si>
    <t>JARIK FOAM CUSHION</t>
  </si>
  <si>
    <t>Manufacturer Product Number</t>
  </si>
  <si>
    <t>RR12514</t>
  </si>
  <si>
    <t>RR14014</t>
  </si>
  <si>
    <t>RR15514</t>
  </si>
  <si>
    <t>RR17016</t>
  </si>
  <si>
    <t>RR18516</t>
  </si>
  <si>
    <t>WM4X-01S</t>
  </si>
  <si>
    <t>WM4X-01M</t>
  </si>
  <si>
    <t>WM4X-01L</t>
  </si>
  <si>
    <t>WM4X-01XL</t>
  </si>
  <si>
    <t>WM3-01S</t>
  </si>
  <si>
    <t>WM3-01M</t>
  </si>
  <si>
    <t>WM3-01L</t>
  </si>
  <si>
    <t>WM3-01XL</t>
  </si>
  <si>
    <t>WM3TRCO-01</t>
  </si>
  <si>
    <t>WMSSG2-01</t>
  </si>
  <si>
    <t>WMSSG3-01</t>
  </si>
  <si>
    <t>WMSSG1-P-01</t>
  </si>
  <si>
    <t>2-32X35</t>
  </si>
  <si>
    <t>2-35X43</t>
  </si>
  <si>
    <t>2-35X49</t>
  </si>
  <si>
    <t>2-40X43</t>
  </si>
  <si>
    <t>2-40X49</t>
  </si>
  <si>
    <t>2-45X43</t>
  </si>
  <si>
    <t>2-45X49</t>
  </si>
  <si>
    <t>2-50X49</t>
  </si>
  <si>
    <t>1-45x46</t>
  </si>
  <si>
    <t>CUPR-01S</t>
  </si>
  <si>
    <t>CUPR-01M</t>
  </si>
  <si>
    <t>CUPR-01L</t>
  </si>
  <si>
    <t>CUPR-01XL</t>
  </si>
  <si>
    <t>WRK001</t>
  </si>
  <si>
    <t xml:space="preserve">Date product needed to arrive in port </t>
  </si>
  <si>
    <t>All prices are listed in USD. Shipping terms ExWorks.</t>
  </si>
  <si>
    <t>After completing the form email to:</t>
  </si>
  <si>
    <t>Enter data in yellow fields only.</t>
  </si>
  <si>
    <t>Return of this information is urgent to avoid delays in shipment.</t>
  </si>
  <si>
    <t>Loading on outbound transport at port of export</t>
  </si>
  <si>
    <t>12” (30cm)</t>
  </si>
  <si>
    <t>14” (36cm)</t>
  </si>
  <si>
    <t>16” (41cm)</t>
  </si>
  <si>
    <t xml:space="preserve">18“ (46cm) </t>
  </si>
  <si>
    <t>20” (51cm)</t>
  </si>
  <si>
    <t>12.5" (32cm)</t>
  </si>
  <si>
    <t>14" (36cm)</t>
  </si>
  <si>
    <t>17" (43cm)</t>
  </si>
  <si>
    <t>18.5" (47cm)</t>
  </si>
  <si>
    <t>12" x 14'' (30cm x 36cm)</t>
  </si>
  <si>
    <t>16" x 17'' (41cm x 43cm)</t>
  </si>
  <si>
    <t>16" (41cm)</t>
  </si>
  <si>
    <t>18" (46cm)</t>
  </si>
  <si>
    <t>16" x 16'' (41cm x 41cm)</t>
  </si>
  <si>
    <t>18" x 18'' (46cm x 46cm)</t>
  </si>
  <si>
    <t>20" x 18'' (51cm x 46cm)</t>
  </si>
  <si>
    <t>14" x 16' (36cm x 41cm)</t>
  </si>
  <si>
    <t>18'' x 18'' (45cm x 46cm)</t>
  </si>
  <si>
    <t>12.5 x 14'' (32cm x 35cm)</t>
  </si>
  <si>
    <t>14" x 17" (35xm x 43cm)</t>
  </si>
  <si>
    <t>14" x 19'' (36cm x 48cm)</t>
  </si>
  <si>
    <t>16" x 19'' (41cm x 48cm)</t>
  </si>
  <si>
    <t>18" x 17'' (46cm x 43cm)</t>
  </si>
  <si>
    <t>18" x 19'' (46cm x 48cm)</t>
  </si>
  <si>
    <t>20" x 19'' (51cm x 48cm)</t>
  </si>
  <si>
    <t>Note: Each chair includes a pressure relief cushion and an English language user manual.</t>
  </si>
  <si>
    <t>Note: Each chair includes a basic tool kit, a foam pressure relief cushion and an English language user manual.</t>
  </si>
  <si>
    <t>Note: Each chair includes a foam cushion. No user manual is included, available for download from CLASPHUB.org.</t>
  </si>
  <si>
    <t>Note: Foam cushion. Packaged 10 per carton. Must be ordered in multiples of 10 units per size.</t>
  </si>
  <si>
    <t>Note: Package quantities vary per item as listed above. Must be ordered in mutilples of quantity listed.</t>
  </si>
  <si>
    <t>Required delivery date:</t>
  </si>
  <si>
    <t>Is Certificate of Insurance from seller required?* (No charge)</t>
  </si>
  <si>
    <t>Is Certificate of Free Sale required?* (No charge)</t>
  </si>
  <si>
    <t>Is Certificate of Origin required?* ($150.00 ea original)</t>
  </si>
  <si>
    <t>Is original copy of Commercial Invoice and Packing List required?* ($100 each set)</t>
  </si>
  <si>
    <t>This document was produced by UCP Wheels for Humanity through Consolidating Logistics for Assistive Technology Supply and Provision II (CLASP II), a four-year cooperative agreement funded by the U.S. Agency for International Development under Agreement Number AID-OAA-A-17-00021, beginning August 30th, 2017.</t>
  </si>
  <si>
    <t>sales@clasphub.org</t>
  </si>
  <si>
    <t>Note: Moti-Start includes a basic tool kit and an English language user manual.</t>
  </si>
  <si>
    <t>MOTIVATION MOTI-START SUPPORT DEVICE</t>
  </si>
  <si>
    <t>MOTIVATION ACTIVE RIGID</t>
  </si>
  <si>
    <t>L801MV-S</t>
  </si>
  <si>
    <t>L801MV-L</t>
  </si>
  <si>
    <t>L801MV-M</t>
  </si>
  <si>
    <t>INTCO ALL TERRAIN</t>
  </si>
  <si>
    <t>AT300</t>
  </si>
  <si>
    <t>AT350</t>
  </si>
  <si>
    <t>AT400</t>
  </si>
  <si>
    <t>AT450</t>
  </si>
  <si>
    <t>AT500</t>
  </si>
  <si>
    <t>YK9098-300</t>
  </si>
  <si>
    <t>YK9098-350</t>
  </si>
  <si>
    <t>YK9098-400</t>
  </si>
  <si>
    <t>YK9098-450</t>
  </si>
  <si>
    <t>YK9098-500</t>
  </si>
  <si>
    <t>Note: Each chair includes a basic tool kit, a foam cushion and an English language user manual.</t>
  </si>
  <si>
    <t>INTCO ACTIVE</t>
  </si>
  <si>
    <t>AW300</t>
  </si>
  <si>
    <t>AW350</t>
  </si>
  <si>
    <t>AW400</t>
  </si>
  <si>
    <t>AW450</t>
  </si>
  <si>
    <t>AW500</t>
  </si>
  <si>
    <t>YK9097-300</t>
  </si>
  <si>
    <t>YK9097-350</t>
  </si>
  <si>
    <t>YK9097-400</t>
  </si>
  <si>
    <t>YK9097-450</t>
  </si>
  <si>
    <t>YK9097-500</t>
  </si>
  <si>
    <t>DDO D-XBASIC ACTIVE FOLDABLE</t>
  </si>
  <si>
    <t>D-XB-01S</t>
  </si>
  <si>
    <t>D-XB-01M</t>
  </si>
  <si>
    <t>D-XB-01L</t>
  </si>
  <si>
    <t>D-XB-01SP-KIT</t>
  </si>
  <si>
    <r>
      <rPr>
        <b/>
        <sz val="12"/>
        <rFont val="Arial"/>
        <family val="2"/>
      </rPr>
      <t>Terms and Conditions:</t>
    </r>
    <r>
      <rPr>
        <sz val="12"/>
        <rFont val="Arial"/>
        <family val="2"/>
      </rPr>
      <t xml:space="preserve">
1. Wheelchairs are a medical device and APPROPRIATE PROVISION IS CRITICAL for good user outcomes and prevention of harm such as postural deformities and pressure ulcers, which can be fatal.
2. CLASP provides assistance on logistics. However, the consignee is legally responsible for customs clearance and all costs not specifically included in the shipping terms. CLASP is never responsible for duties, taxes, demurrage, regulatory penalties, or customs clearance. For additional information, check the Shipping Agreement and Shipping Terms tabs on this xls. If donor/buyer is different from consignee, it is the responsibility of donor/buyer and consignee to work out arrangements regarding unexpected costs.
3. CLASP offers a one year limited warranty on the wheelchair frame and six months on all other parts. Warranty is subject to change. Additional information is available on the CLASP website - clasphub.org/resources/warranty/
4. All CLASP shipments with terms CIF or higher include cargo insurance. Cargo insurance does not cover all possible issues such as shipping delays and abandoned cargo. For more information about insurance coverage, check the CLASP website.
5. This Order Form serves as a valid Purchase Order from the customer when it is finalized and agreed to by email.
6. CLASP normally ships within 21 days of receiving the finalized Order Form and payment terms have been met. 
7. Draft shipping documents will be provided to consignees for approval prior to shipment. Any changes to documents must be requested within 48 hours.   
8.100% pre-payment may be required prior to shipment. Risk of loss and damage shall pass to the Buyer upon delivery. Title shall pass to the buyer upon payment in full. 
9. CLASP will send final shipping documents to consignee once vessel is underway.                                                                                                                                                                                                                                     10. Notify CLASP (clasp@clasphub.org) regarding any discrepency between goods ordered and actual shipment within 48 hours of unloading. For issues with your order contact sales@clasphub.org .                                                                                                               </t>
    </r>
  </si>
  <si>
    <t>Shipping Terms:                         (see next tab for explanation)</t>
  </si>
  <si>
    <t>CUSTOMS BROKER INFORMATION</t>
  </si>
  <si>
    <t>Enterprise ID/Tax Clearance #:</t>
  </si>
  <si>
    <t>UETBK12</t>
  </si>
  <si>
    <t>UETBK14</t>
  </si>
  <si>
    <t>UETBK16</t>
  </si>
  <si>
    <t>UETBK17</t>
  </si>
  <si>
    <t>UETBK19</t>
  </si>
  <si>
    <t>Tall Back Kit 12" (set of 10)</t>
  </si>
  <si>
    <t>Tall Back Kit 14" (set of 10)</t>
  </si>
  <si>
    <t>Tall Back Kit 16" (set of 10)</t>
  </si>
  <si>
    <t>Tall Back Kit 17" (set of 10)</t>
  </si>
  <si>
    <t>Tall Back Kit 19" (set of 10)</t>
  </si>
  <si>
    <t>Note: Each chair includes a foam cushion. No user manual is included, available for download from CLASPHUB.org.  Tall back kits come 10 to a box - price listed is for quantity of 10.</t>
  </si>
  <si>
    <t>Enterprise ID/Tax Import #:</t>
  </si>
  <si>
    <t>Walker Short 25"-30" (64cm-76cm) 2 per ctn</t>
  </si>
  <si>
    <t>Walker Tall 31"-36" (79cm-91cm) 2 per ctn</t>
  </si>
  <si>
    <t>Crutch Short 34"-42" (86cm-107cm) 8 pair/ctn</t>
  </si>
  <si>
    <t>Crutch Medium 37"-45" (94cm-114cm) 8 pair/ctn</t>
  </si>
  <si>
    <t>Crutch Tall 44"-52" (112cm-132cm) 8 pair/ctn</t>
  </si>
  <si>
    <t>Forearm Crutch Short 21.5"-30.5" (55cm-77cm) 6 pair/ctn</t>
  </si>
  <si>
    <t>Forearm Crutch Tall 28"-37" (71cm-94cm) 6 pair/ctn</t>
  </si>
  <si>
    <t>Cane 31"-40" (79cm-102cm) 25 per ctn</t>
  </si>
  <si>
    <t>Wheelchair Repair and Maintenance Kit (10 per ctn)</t>
  </si>
  <si>
    <t>WMMGPR</t>
  </si>
  <si>
    <t>SK-WMSSG2-0</t>
  </si>
  <si>
    <t>SK-WMSSG1-0</t>
  </si>
  <si>
    <t>RRMK00</t>
  </si>
  <si>
    <t>Total CBM</t>
  </si>
  <si>
    <t>WM3SSP-01</t>
  </si>
  <si>
    <t>Anti-Tipper</t>
  </si>
  <si>
    <t xml:space="preserve">Moti-Start Spare Parts Kit </t>
  </si>
  <si>
    <t xml:space="preserve">Moti-Go Spare Parts Kit </t>
  </si>
  <si>
    <t>Current Load</t>
  </si>
  <si>
    <t>Percent Full</t>
  </si>
  <si>
    <t>Chassis</t>
  </si>
  <si>
    <t>LB2-50-003A</t>
  </si>
  <si>
    <t>LB2-50-002A</t>
  </si>
  <si>
    <t>Weight Each</t>
  </si>
  <si>
    <t>Total Weight</t>
  </si>
  <si>
    <t>LBT2-02-001A</t>
  </si>
  <si>
    <t>45 p/kit</t>
  </si>
  <si>
    <t>26 p/kit</t>
  </si>
  <si>
    <t>84 units p/ctn</t>
  </si>
  <si>
    <t>10 p/kit</t>
  </si>
  <si>
    <t>2 units p/ctn</t>
  </si>
  <si>
    <t>10 units p/ctn</t>
  </si>
  <si>
    <t>5 units p/ctn</t>
  </si>
  <si>
    <t>16 units p/ctn</t>
  </si>
  <si>
    <t>12 units p/ctn</t>
  </si>
  <si>
    <t>25 units p/ctn</t>
  </si>
  <si>
    <t>Carton</t>
  </si>
  <si>
    <t>Total Cartons</t>
  </si>
  <si>
    <t>Seat Small</t>
  </si>
  <si>
    <t>Seat Medium</t>
  </si>
  <si>
    <t>Seat Large</t>
  </si>
  <si>
    <t>LBT2-50-002A</t>
  </si>
  <si>
    <t>40'HC container Fill %
(76.3 CBM MAX 68 CBM Pratical)</t>
  </si>
  <si>
    <t xml:space="preserve"> 20' Container Fill % 
(33CBM MAX 29 CBM Pratical)</t>
  </si>
  <si>
    <t>TOTAL CBM</t>
  </si>
  <si>
    <t>UCP LIBERTY II</t>
  </si>
  <si>
    <t>Note: Each Liberty II wheelchair is shipped in two cartons: one for the seating unit and one for the frame.</t>
  </si>
  <si>
    <t>Note: Packaged 5 per carton. Must be ordered in multiples of 5 units per size.</t>
  </si>
  <si>
    <t xml:space="preserve">LBT2-01-001A </t>
  </si>
  <si>
    <t>LBT2-02-001A SEAT</t>
  </si>
  <si>
    <r>
      <t>LBT2-02-00</t>
    </r>
    <r>
      <rPr>
        <b/>
        <sz val="12"/>
        <color theme="3"/>
        <rFont val="Arial"/>
        <family val="2"/>
      </rPr>
      <t xml:space="preserve">2A </t>
    </r>
    <r>
      <rPr>
        <sz val="12"/>
        <rFont val="Arial"/>
        <family val="2"/>
      </rPr>
      <t>SEAT</t>
    </r>
  </si>
  <si>
    <r>
      <t xml:space="preserve"> LBT2-02-00</t>
    </r>
    <r>
      <rPr>
        <b/>
        <sz val="12"/>
        <color theme="3"/>
        <rFont val="Arial"/>
        <family val="2"/>
      </rPr>
      <t xml:space="preserve">3A </t>
    </r>
    <r>
      <rPr>
        <sz val="12"/>
        <rFont val="Arial"/>
        <family val="2"/>
      </rPr>
      <t>SEAT</t>
    </r>
  </si>
  <si>
    <t>LBT2-01-001A FRAME</t>
  </si>
  <si>
    <t>LBT2-02-002A SEAT</t>
  </si>
  <si>
    <t xml:space="preserve"> LBT2-02-003A SEAT</t>
  </si>
  <si>
    <t>SMALL PARTS KIT</t>
  </si>
  <si>
    <t xml:space="preserve">WMSSG3-01 18 </t>
  </si>
  <si>
    <t xml:space="preserve"> WM3SSP-01  </t>
  </si>
  <si>
    <t xml:space="preserve">WMSSG2-01 17.5 </t>
  </si>
  <si>
    <t>WMSSG3-01 .186</t>
  </si>
  <si>
    <t xml:space="preserve">WMSSG2-01 .186 </t>
  </si>
  <si>
    <t xml:space="preserve"> WM3SSP-01 .132</t>
  </si>
  <si>
    <t>UCP LIBERTY I ORIGINAL</t>
  </si>
  <si>
    <t>Kid Chair S</t>
  </si>
  <si>
    <t>Kid Chair M</t>
  </si>
  <si>
    <t>Liberty Chair Small 30.5cm x 19.5cm</t>
  </si>
  <si>
    <t>Liberty Chair Medium 30.5cm x 33.5cm</t>
  </si>
  <si>
    <t>ABDUCTOR</t>
  </si>
  <si>
    <t>Spareparts Kits</t>
  </si>
  <si>
    <t>YK7310J</t>
  </si>
  <si>
    <t>YK7310</t>
  </si>
  <si>
    <t>YK7420C</t>
  </si>
  <si>
    <t>YK7420Y</t>
  </si>
  <si>
    <t>YK7420A</t>
  </si>
  <si>
    <t>YK7430Y</t>
  </si>
  <si>
    <t>YK7430</t>
  </si>
  <si>
    <t>YK780</t>
  </si>
  <si>
    <t>SK-WMSSG2-01</t>
  </si>
  <si>
    <t>SK-WMSSG1-01</t>
  </si>
  <si>
    <t>D-SEAT-01S</t>
  </si>
  <si>
    <t>D-SEAT-01M</t>
  </si>
  <si>
    <t>D-SEAT-01L</t>
  </si>
  <si>
    <t>D-SEAT-01XL</t>
  </si>
  <si>
    <t>Small (S) - 7.5" (19cm) to 12" (30cm)</t>
  </si>
  <si>
    <t>Medium (M) - 8.5" (21cm) to 14" (35cm)</t>
  </si>
  <si>
    <t>Large (L) - 9.5" (23.5cm) to 16" (40cm)</t>
  </si>
  <si>
    <t>DDO D-SEAT</t>
  </si>
  <si>
    <t>Note: Each postural support device fits into wheelchair seat.</t>
  </si>
  <si>
    <t>Abductor</t>
  </si>
  <si>
    <t>Abductor (Liberty Mini Modification Kit)</t>
  </si>
  <si>
    <t>Liberty Spare Parts Kit</t>
  </si>
  <si>
    <t>Note: Limited quantities available.</t>
  </si>
  <si>
    <t>ULS000</t>
  </si>
  <si>
    <t>ULM000</t>
  </si>
  <si>
    <t>ULMMK0</t>
  </si>
  <si>
    <t>Liberty II Modification Kit</t>
  </si>
  <si>
    <t>LBT2-50-003A</t>
  </si>
  <si>
    <t>LBT2-02-002A</t>
  </si>
  <si>
    <t>LBT2-02-003A</t>
  </si>
  <si>
    <t xml:space="preserve"> Liberty II Spare Parts Kit (Small Only)</t>
  </si>
  <si>
    <t>Moti-Go Push Rims (Extra Pairs) (5 pair/ctn)</t>
  </si>
  <si>
    <t>Note: Each Moti-Go includes a basic tool kit and an English language user manual. It ships in 2 cartons. The extra Moti-Go Push Rims are packaged 5 pairs per carton - must be ordered in multiples of 5.</t>
  </si>
  <si>
    <t>6"-9" x 6''-11'' (15cm-23cm) x (15cm-28cm)</t>
  </si>
  <si>
    <t>Note: Pressure relief cushion. Packaged 2 per carton. Must be ordered in multiples of 2 units per size.</t>
  </si>
  <si>
    <t>Note: Packaged 2 per carton. Must be ordered in multiples of 2 units per size.</t>
  </si>
  <si>
    <t>Total Units Ordered</t>
  </si>
  <si>
    <t>Handling fee of $500 for orders under $5000</t>
  </si>
  <si>
    <r>
      <t xml:space="preserve">Note: Includes 1 Air Pump, 2 Hex wrench (10mm x 13mm), 1 Socket &amp; Phillips (19mm &amp; 17mm ), 1 Hex wrench (19mm), 1 Socket wrench (10mm) and 1 Tire patch kit. </t>
    </r>
    <r>
      <rPr>
        <b/>
        <sz val="12"/>
        <rFont val="Arial"/>
        <family val="2"/>
      </rPr>
      <t>Must be ordered in quantities of 10.</t>
    </r>
  </si>
  <si>
    <t>Chassis and Pushrims (Calculated Automatically)</t>
  </si>
  <si>
    <t>Shipping Term</t>
  </si>
  <si>
    <t>Logistics Contact Name:</t>
  </si>
  <si>
    <t>SERVICE PROVIDER INFORMATION (If different from Consignee Information)</t>
  </si>
  <si>
    <t>Select the desired shipping terms for this shipment from the table on the Shipping Terms tab. CLASP standard shipping terms are CIF.</t>
  </si>
  <si>
    <t>WHIRLWIND ROUGHRIDER</t>
  </si>
  <si>
    <t>INTCO HOSPITAL TRANSPORT WHEELCHAIR</t>
  </si>
  <si>
    <t>WHEELCHAIR REPAIR TOOLKIT</t>
  </si>
  <si>
    <t>Note: Clip-On Trike must ONLY be used with Motivation Rough Terrain. Includes a basic tool kit and an English language user manual.</t>
  </si>
  <si>
    <t>Product prices are valid from January 1, 2020 - March 31, 2020</t>
  </si>
  <si>
    <t>Rev 021220</t>
  </si>
  <si>
    <t>14" (35.5cm)</t>
  </si>
  <si>
    <t>15.5" (39.5cm)</t>
  </si>
  <si>
    <t>Seat Width x Max. Depth</t>
  </si>
  <si>
    <t>12.4" (31.5cm) x 13.75'' (35cm)</t>
  </si>
  <si>
    <t>18.5" (47cm) x 20'' (51cm)</t>
  </si>
  <si>
    <t>14.2" (36cm)</t>
  </si>
  <si>
    <t>15.7" (40cm)</t>
  </si>
  <si>
    <t>17.3" (44cm)</t>
  </si>
  <si>
    <t>18.9" (48cm)</t>
  </si>
  <si>
    <t>n/a</t>
  </si>
  <si>
    <t>20" (51cm)</t>
  </si>
  <si>
    <t>12" (30cm)</t>
  </si>
  <si>
    <t>14" (35cm)</t>
  </si>
  <si>
    <t>16" (40cm)</t>
  </si>
  <si>
    <t>18" (45cm)</t>
  </si>
  <si>
    <t>20" (50cm)</t>
  </si>
  <si>
    <t>Small 30.5cm x 19.5cm</t>
  </si>
  <si>
    <t xml:space="preserve">Seat Width x Seat Depth </t>
  </si>
  <si>
    <t>Small 11" (28cm) x 6.3" (16cm) to 11.8" (30cm)</t>
  </si>
  <si>
    <t>Medium 12" (30.5cm) x 9.4" (24cm) to 15" (38cm)</t>
  </si>
  <si>
    <t>Large 14" (36cm) x 10.6" (27cm) to 16.1" (41cm)</t>
  </si>
  <si>
    <t>Frame (Calculated Automatically)</t>
  </si>
  <si>
    <t>Moti-Go Large 5.9" to 12.6" (15cm to- 32cm)</t>
  </si>
  <si>
    <t>Moti-Go Medium 6.7" to 11.4" (17cm to 29cm)</t>
  </si>
  <si>
    <t>Extra Large (XL) - 10.5" (26cm) to 18" (45cm)</t>
  </si>
  <si>
    <t>LBT2-02-001A (SEAT)</t>
  </si>
  <si>
    <t>LB2-50-001A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</si>
</sst>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Red]\-&quot;$&quot;#,##0"/>
    <numFmt numFmtId="165" formatCode="_-&quot;$&quot;* #,##0.00_-;\-&quot;$&quot;* #,##0.00_-;_-&quot;$&quot;* &quot;-&quot;??_-;_-@_-"/>
    <numFmt numFmtId="166" formatCode="_-* #,##0.00_-;\-* #,##0.00_-;_-* &quot;-&quot;??_-;_-@_-"/>
    <numFmt numFmtId="167" formatCode="_(* #,##0_);_(* \(#,##0\);_(* &quot;-&quot;??_);_(@_)"/>
    <numFmt numFmtId="168" formatCode="_-&quot;$&quot;* #,##0_-;\-&quot;$&quot;* #,##0_-;_-&quot;$&quot;* &quot;-&quot;??_-;_-@_-"/>
    <numFmt numFmtId="169" formatCode="m\-yyyy"/>
    <numFmt numFmtId="170" formatCode="0.000"/>
    <numFmt numFmtId="171" formatCode="0.00000"/>
    <numFmt numFmtId="172" formatCode="0.0000"/>
  </numFmts>
  <fonts count="38" x14ac:knownFonts="1">
    <font>
      <sz val="12"/>
      <color theme="1"/>
      <name val="Calibri"/>
      <family val="2"/>
      <scheme val="minor"/>
    </font>
    <font>
      <sz val="11"/>
      <color theme="1"/>
      <name val="Calibri"/>
      <family val="2"/>
      <scheme val="minor"/>
    </font>
    <font>
      <b/>
      <sz val="14"/>
      <color indexed="8"/>
      <name val="Arial"/>
      <family val="2"/>
    </font>
    <font>
      <sz val="12"/>
      <name val="Calibri"/>
      <family val="2"/>
    </font>
    <font>
      <sz val="12"/>
      <color indexed="8"/>
      <name val="Arial"/>
      <family val="2"/>
    </font>
    <font>
      <b/>
      <sz val="12"/>
      <color indexed="8"/>
      <name val="Arial"/>
      <family val="2"/>
    </font>
    <font>
      <b/>
      <sz val="11"/>
      <color indexed="8"/>
      <name val="Arial"/>
      <family val="2"/>
    </font>
    <font>
      <sz val="11"/>
      <color indexed="8"/>
      <name val="Arial"/>
      <family val="2"/>
    </font>
    <font>
      <sz val="12"/>
      <color indexed="8"/>
      <name val="Calibri"/>
      <family val="2"/>
    </font>
    <font>
      <i/>
      <sz val="12"/>
      <color indexed="8"/>
      <name val="Arial"/>
      <family val="2"/>
    </font>
    <font>
      <b/>
      <sz val="12"/>
      <name val="Arial"/>
      <family val="2"/>
    </font>
    <font>
      <sz val="12"/>
      <name val="Arial"/>
      <family val="2"/>
    </font>
    <font>
      <sz val="8"/>
      <name val="Calibri"/>
      <family val="2"/>
    </font>
    <font>
      <i/>
      <sz val="11"/>
      <color indexed="8"/>
      <name val="Arial"/>
      <family val="2"/>
    </font>
    <font>
      <i/>
      <sz val="12"/>
      <name val="Arial"/>
      <family val="2"/>
    </font>
    <font>
      <i/>
      <sz val="8"/>
      <color indexed="8"/>
      <name val="Arial"/>
      <family val="2"/>
    </font>
    <font>
      <sz val="12"/>
      <color theme="1"/>
      <name val="Calibri"/>
      <family val="2"/>
      <scheme val="minor"/>
    </font>
    <font>
      <u/>
      <sz val="12"/>
      <color theme="10"/>
      <name val="Calibri"/>
      <family val="2"/>
      <scheme val="minor"/>
    </font>
    <font>
      <sz val="12"/>
      <color theme="1"/>
      <name val="Arial"/>
      <family val="2"/>
    </font>
    <font>
      <sz val="12"/>
      <color theme="0"/>
      <name val="Arial"/>
      <family val="2"/>
    </font>
    <font>
      <sz val="11"/>
      <color theme="0"/>
      <name val="Arial"/>
      <family val="2"/>
    </font>
    <font>
      <b/>
      <sz val="12"/>
      <color theme="1"/>
      <name val="Arial"/>
      <family val="2"/>
    </font>
    <font>
      <sz val="12"/>
      <color rgb="FF000000"/>
      <name val="Arial"/>
      <family val="2"/>
    </font>
    <font>
      <b/>
      <sz val="11"/>
      <color rgb="FF000000"/>
      <name val="Arial"/>
      <family val="2"/>
    </font>
    <font>
      <sz val="11"/>
      <color rgb="FF000000"/>
      <name val="Arial"/>
      <family val="2"/>
    </font>
    <font>
      <sz val="11"/>
      <color theme="1"/>
      <name val="Arial"/>
      <family val="2"/>
    </font>
    <font>
      <u/>
      <sz val="12"/>
      <color theme="10"/>
      <name val="Arial"/>
      <family val="2"/>
    </font>
    <font>
      <sz val="12"/>
      <color rgb="FFFF0000"/>
      <name val="Arial"/>
      <family val="2"/>
    </font>
    <font>
      <i/>
      <sz val="12"/>
      <color theme="1"/>
      <name val="Arial"/>
      <family val="2"/>
    </font>
    <font>
      <sz val="14"/>
      <name val="Arial"/>
      <family val="2"/>
    </font>
    <font>
      <sz val="11"/>
      <name val="Arial"/>
      <family val="2"/>
    </font>
    <font>
      <b/>
      <sz val="12"/>
      <color rgb="FFC00000"/>
      <name val="Arial"/>
      <family val="2"/>
    </font>
    <font>
      <b/>
      <i/>
      <sz val="9"/>
      <name val="Calibri"/>
      <family val="2"/>
      <scheme val="minor"/>
    </font>
    <font>
      <sz val="12"/>
      <color rgb="FFC00000"/>
      <name val="Arial"/>
      <family val="2"/>
    </font>
    <font>
      <b/>
      <sz val="12"/>
      <color theme="3"/>
      <name val="Arial"/>
      <family val="2"/>
    </font>
    <font>
      <b/>
      <sz val="12"/>
      <color rgb="FFFF0000"/>
      <name val="Arial"/>
      <family val="2"/>
    </font>
    <font>
      <b/>
      <sz val="14"/>
      <name val="Arial"/>
      <family val="2"/>
    </font>
    <font>
      <b/>
      <i/>
      <sz val="12"/>
      <name val="Arial"/>
      <family val="2"/>
    </font>
  </fonts>
  <fills count="16">
    <fill>
      <patternFill patternType="none"/>
    </fill>
    <fill>
      <patternFill patternType="gray125"/>
    </fill>
    <fill>
      <patternFill patternType="solid">
        <fgColor indexed="22"/>
        <bgColor indexed="64"/>
      </patternFill>
    </fill>
    <fill>
      <patternFill patternType="solid">
        <fgColor rgb="FF33CCCC"/>
        <bgColor indexed="64"/>
      </patternFill>
    </fill>
    <fill>
      <patternFill patternType="solid">
        <fgColor rgb="FFFFC000"/>
        <bgColor indexed="64"/>
      </patternFill>
    </fill>
    <fill>
      <patternFill patternType="solid">
        <fgColor theme="0" tint="-0.14999847407452621"/>
        <bgColor indexed="64"/>
      </patternFill>
    </fill>
    <fill>
      <patternFill patternType="solid">
        <fgColor rgb="FF33CCCC"/>
        <bgColor rgb="FF000000"/>
      </patternFill>
    </fill>
    <fill>
      <patternFill patternType="solid">
        <fgColor rgb="FFFF0000"/>
        <bgColor rgb="FF000000"/>
      </patternFill>
    </fill>
    <fill>
      <patternFill patternType="solid">
        <fgColor rgb="FFDDD9C4"/>
        <bgColor rgb="FF000000"/>
      </patternFill>
    </fill>
    <fill>
      <patternFill patternType="solid">
        <fgColor rgb="FFFFFFA3"/>
        <bgColor indexed="64"/>
      </patternFill>
    </fill>
    <fill>
      <patternFill patternType="solid">
        <fgColor rgb="FFFFFF99"/>
        <bgColor indexed="64"/>
      </patternFill>
    </fill>
    <fill>
      <patternFill patternType="solid">
        <fgColor rgb="FFFFC000"/>
        <bgColor rgb="FF000000"/>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00"/>
        <bgColor indexed="64"/>
      </patternFill>
    </fill>
  </fills>
  <borders count="1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style="thin">
        <color indexed="9"/>
      </right>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9"/>
      </right>
      <top style="thin">
        <color indexed="64"/>
      </top>
      <bottom style="hair">
        <color indexed="64"/>
      </bottom>
      <diagonal/>
    </border>
    <border>
      <left style="thin">
        <color indexed="9"/>
      </left>
      <right style="thin">
        <color indexed="9"/>
      </right>
      <top style="thin">
        <color indexed="64"/>
      </top>
      <bottom style="hair">
        <color indexed="64"/>
      </bottom>
      <diagonal/>
    </border>
    <border>
      <left style="thin">
        <color indexed="9"/>
      </left>
      <right style="hair">
        <color indexed="64"/>
      </right>
      <top style="thin">
        <color indexed="64"/>
      </top>
      <bottom style="hair">
        <color indexed="64"/>
      </bottom>
      <diagonal/>
    </border>
    <border>
      <left style="thin">
        <color indexed="64"/>
      </left>
      <right style="thin">
        <color indexed="9"/>
      </right>
      <top style="hair">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style="hair">
        <color indexed="64"/>
      </right>
      <top style="hair">
        <color indexed="64"/>
      </top>
      <bottom style="hair">
        <color indexed="64"/>
      </bottom>
      <diagonal/>
    </border>
    <border>
      <left style="thin">
        <color indexed="64"/>
      </left>
      <right style="thin">
        <color indexed="9"/>
      </right>
      <top style="hair">
        <color indexed="64"/>
      </top>
      <bottom style="thin">
        <color indexed="64"/>
      </bottom>
      <diagonal/>
    </border>
    <border>
      <left style="thin">
        <color indexed="9"/>
      </left>
      <right style="thin">
        <color indexed="9"/>
      </right>
      <top style="hair">
        <color indexed="64"/>
      </top>
      <bottom style="thin">
        <color indexed="64"/>
      </bottom>
      <diagonal/>
    </border>
    <border>
      <left style="thin">
        <color indexed="9"/>
      </left>
      <right style="hair">
        <color indexed="64"/>
      </right>
      <top style="hair">
        <color indexed="64"/>
      </top>
      <bottom style="thin">
        <color indexed="64"/>
      </bottom>
      <diagonal/>
    </border>
    <border>
      <left style="thin">
        <color indexed="64"/>
      </left>
      <right style="thin">
        <color indexed="9"/>
      </right>
      <top style="hair">
        <color indexed="63"/>
      </top>
      <bottom style="hair">
        <color indexed="63"/>
      </bottom>
      <diagonal/>
    </border>
    <border>
      <left style="thin">
        <color indexed="9"/>
      </left>
      <right style="thin">
        <color indexed="9"/>
      </right>
      <top style="hair">
        <color indexed="63"/>
      </top>
      <bottom style="hair">
        <color indexed="63"/>
      </bottom>
      <diagonal/>
    </border>
    <border>
      <left style="thin">
        <color indexed="9"/>
      </left>
      <right style="hair">
        <color indexed="64"/>
      </right>
      <top style="hair">
        <color indexed="63"/>
      </top>
      <bottom style="hair">
        <color indexed="63"/>
      </bottom>
      <diagonal/>
    </border>
    <border>
      <left style="thin">
        <color indexed="64"/>
      </left>
      <right style="thin">
        <color indexed="9"/>
      </right>
      <top style="hair">
        <color indexed="63"/>
      </top>
      <bottom style="thin">
        <color indexed="64"/>
      </bottom>
      <diagonal/>
    </border>
    <border>
      <left style="thin">
        <color indexed="9"/>
      </left>
      <right style="thin">
        <color indexed="9"/>
      </right>
      <top style="hair">
        <color indexed="63"/>
      </top>
      <bottom style="thin">
        <color indexed="64"/>
      </bottom>
      <diagonal/>
    </border>
    <border>
      <left style="thin">
        <color indexed="9"/>
      </left>
      <right style="hair">
        <color indexed="64"/>
      </right>
      <top style="hair">
        <color indexed="63"/>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9"/>
      </left>
      <right style="thin">
        <color indexed="9"/>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hair">
        <color indexed="64"/>
      </bottom>
      <diagonal/>
    </border>
    <border>
      <left/>
      <right style="thin">
        <color indexed="9"/>
      </right>
      <top style="hair">
        <color indexed="64"/>
      </top>
      <bottom style="thin">
        <color indexed="64"/>
      </bottom>
      <diagonal/>
    </border>
    <border>
      <left style="thin">
        <color indexed="9"/>
      </left>
      <right style="thin">
        <color indexed="64"/>
      </right>
      <top style="hair">
        <color indexed="64"/>
      </top>
      <bottom style="hair">
        <color indexed="64"/>
      </bottom>
      <diagonal/>
    </border>
    <border>
      <left style="thin">
        <color indexed="9"/>
      </left>
      <right style="thin">
        <color indexed="64"/>
      </right>
      <top style="hair">
        <color indexed="64"/>
      </top>
      <bottom style="thin">
        <color indexed="64"/>
      </bottom>
      <diagonal/>
    </border>
    <border>
      <left/>
      <right/>
      <top/>
      <bottom style="thin">
        <color indexed="9"/>
      </bottom>
      <diagonal/>
    </border>
    <border>
      <left/>
      <right style="thin">
        <color indexed="9"/>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3"/>
      </top>
      <bottom style="hair">
        <color indexed="63"/>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3"/>
      </bottom>
      <diagonal/>
    </border>
    <border>
      <left style="hair">
        <color indexed="64"/>
      </left>
      <right style="thin">
        <color indexed="64"/>
      </right>
      <top style="hair">
        <color indexed="63"/>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3"/>
      </left>
      <right style="thin">
        <color indexed="64"/>
      </right>
      <top style="hair">
        <color indexed="64"/>
      </top>
      <bottom style="thin">
        <color indexed="64"/>
      </bottom>
      <diagonal/>
    </border>
    <border>
      <left/>
      <right style="hair">
        <color indexed="63"/>
      </right>
      <top style="thin">
        <color indexed="64"/>
      </top>
      <bottom style="thin">
        <color indexed="64"/>
      </bottom>
      <diagonal/>
    </border>
    <border>
      <left/>
      <right style="hair">
        <color indexed="63"/>
      </right>
      <top style="thin">
        <color indexed="64"/>
      </top>
      <bottom style="hair">
        <color indexed="64"/>
      </bottom>
      <diagonal/>
    </border>
    <border>
      <left/>
      <right style="hair">
        <color indexed="63"/>
      </right>
      <top style="hair">
        <color indexed="64"/>
      </top>
      <bottom style="thin">
        <color indexed="64"/>
      </bottom>
      <diagonal/>
    </border>
    <border>
      <left style="thin">
        <color indexed="64"/>
      </left>
      <right style="thin">
        <color indexed="9"/>
      </right>
      <top style="thin">
        <color indexed="64"/>
      </top>
      <bottom style="hair">
        <color indexed="63"/>
      </bottom>
      <diagonal/>
    </border>
    <border>
      <left style="thin">
        <color indexed="9"/>
      </left>
      <right style="thin">
        <color indexed="9"/>
      </right>
      <top style="thin">
        <color indexed="64"/>
      </top>
      <bottom style="hair">
        <color indexed="63"/>
      </bottom>
      <diagonal/>
    </border>
    <border>
      <left style="thin">
        <color indexed="9"/>
      </left>
      <right style="hair">
        <color indexed="64"/>
      </right>
      <top style="thin">
        <color indexed="64"/>
      </top>
      <bottom style="hair">
        <color indexed="63"/>
      </bottom>
      <diagonal/>
    </border>
    <border>
      <left style="medium">
        <color indexed="64"/>
      </left>
      <right style="thin">
        <color indexed="55"/>
      </right>
      <top style="medium">
        <color indexed="64"/>
      </top>
      <bottom style="thin">
        <color indexed="55"/>
      </bottom>
      <diagonal/>
    </border>
    <border>
      <left style="medium">
        <color indexed="8"/>
      </left>
      <right style="medium">
        <color indexed="64"/>
      </right>
      <top style="medium">
        <color indexed="64"/>
      </top>
      <bottom style="thin">
        <color indexed="43"/>
      </bottom>
      <diagonal/>
    </border>
    <border>
      <left style="medium">
        <color indexed="64"/>
      </left>
      <right style="thin">
        <color indexed="55"/>
      </right>
      <top style="thin">
        <color indexed="55"/>
      </top>
      <bottom style="thin">
        <color indexed="55"/>
      </bottom>
      <diagonal/>
    </border>
    <border>
      <left style="medium">
        <color indexed="8"/>
      </left>
      <right style="medium">
        <color indexed="64"/>
      </right>
      <top style="medium">
        <color indexed="9"/>
      </top>
      <bottom style="medium">
        <color indexed="9"/>
      </bottom>
      <diagonal/>
    </border>
    <border>
      <left style="medium">
        <color indexed="8"/>
      </left>
      <right style="medium">
        <color indexed="64"/>
      </right>
      <top style="medium">
        <color indexed="9"/>
      </top>
      <bottom style="medium">
        <color indexed="8"/>
      </bottom>
      <diagonal/>
    </border>
    <border>
      <left style="medium">
        <color indexed="64"/>
      </left>
      <right style="thin">
        <color indexed="55"/>
      </right>
      <top style="thin">
        <color indexed="55"/>
      </top>
      <bottom style="medium">
        <color indexed="8"/>
      </bottom>
      <diagonal/>
    </border>
    <border>
      <left style="thin">
        <color indexed="9"/>
      </left>
      <right/>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9"/>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9"/>
      </right>
      <top style="hair">
        <color indexed="63"/>
      </top>
      <bottom/>
      <diagonal/>
    </border>
    <border>
      <left style="thin">
        <color indexed="9"/>
      </left>
      <right style="thin">
        <color indexed="9"/>
      </right>
      <top style="hair">
        <color indexed="63"/>
      </top>
      <bottom/>
      <diagonal/>
    </border>
    <border>
      <left style="hair">
        <color indexed="64"/>
      </left>
      <right style="thin">
        <color indexed="64"/>
      </right>
      <top style="hair">
        <color indexed="63"/>
      </top>
      <bottom/>
      <diagonal/>
    </border>
    <border>
      <left style="thin">
        <color indexed="64"/>
      </left>
      <right style="thin">
        <color indexed="9"/>
      </right>
      <top style="hair">
        <color indexed="64"/>
      </top>
      <bottom/>
      <diagonal/>
    </border>
    <border>
      <left style="thin">
        <color indexed="9"/>
      </left>
      <right style="thin">
        <color indexed="9"/>
      </right>
      <top style="hair">
        <color indexed="64"/>
      </top>
      <bottom/>
      <diagonal/>
    </border>
    <border>
      <left/>
      <right style="thin">
        <color indexed="9"/>
      </right>
      <top style="thin">
        <color indexed="9"/>
      </top>
      <bottom/>
      <diagonal/>
    </border>
    <border>
      <left style="medium">
        <color indexed="8"/>
      </left>
      <right style="medium">
        <color indexed="64"/>
      </right>
      <top style="thin">
        <color indexed="43"/>
      </top>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style="medium">
        <color indexed="8"/>
      </left>
      <right style="medium">
        <color indexed="8"/>
      </right>
      <top/>
      <bottom style="medium">
        <color indexed="9"/>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64"/>
      </right>
      <top/>
      <bottom/>
      <diagonal/>
    </border>
    <border>
      <left/>
      <right/>
      <top style="medium">
        <color indexed="64"/>
      </top>
      <bottom style="thin">
        <color indexed="55"/>
      </bottom>
      <diagonal/>
    </border>
    <border>
      <left/>
      <right style="medium">
        <color indexed="8"/>
      </right>
      <top style="medium">
        <color indexed="64"/>
      </top>
      <bottom style="thin">
        <color indexed="55"/>
      </bottom>
      <diagonal/>
    </border>
    <border>
      <left style="thin">
        <color indexed="9"/>
      </left>
      <right/>
      <top style="thin">
        <color indexed="9"/>
      </top>
      <bottom/>
      <diagonal/>
    </border>
    <border>
      <left/>
      <right/>
      <top style="thin">
        <color indexed="9"/>
      </top>
      <bottom/>
      <diagonal/>
    </border>
    <border>
      <left style="thin">
        <color indexed="55"/>
      </left>
      <right/>
      <top style="thin">
        <color indexed="55"/>
      </top>
      <bottom style="thin">
        <color indexed="55"/>
      </bottom>
      <diagonal/>
    </border>
    <border>
      <left style="thin">
        <color indexed="55"/>
      </left>
      <right/>
      <top style="thin">
        <color indexed="55"/>
      </top>
      <bottom style="medium">
        <color indexed="8"/>
      </bottom>
      <diagonal/>
    </border>
    <border>
      <left style="thin">
        <color indexed="64"/>
      </left>
      <right style="hair">
        <color indexed="63"/>
      </right>
      <top style="thin">
        <color indexed="64"/>
      </top>
      <bottom style="thin">
        <color indexed="64"/>
      </bottom>
      <diagonal/>
    </border>
    <border>
      <left style="hair">
        <color indexed="63"/>
      </left>
      <right style="hair">
        <color indexed="63"/>
      </right>
      <top style="thin">
        <color indexed="64"/>
      </top>
      <bottom style="thin">
        <color indexed="64"/>
      </bottom>
      <diagonal/>
    </border>
    <border>
      <left style="hair">
        <color indexed="63"/>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rgb="FF969696"/>
      </right>
      <top style="thin">
        <color rgb="FF969696"/>
      </top>
      <bottom style="thin">
        <color rgb="FF969696"/>
      </bottom>
      <diagonal/>
    </border>
    <border>
      <left style="thin">
        <color indexed="9"/>
      </left>
      <right/>
      <top style="thin">
        <color indexed="64"/>
      </top>
      <bottom/>
      <diagonal/>
    </border>
    <border>
      <left/>
      <right style="thin">
        <color indexed="64"/>
      </right>
      <top style="thin">
        <color indexed="64"/>
      </top>
      <bottom style="thin">
        <color indexed="9"/>
      </bottom>
      <diagonal/>
    </border>
    <border>
      <left/>
      <right style="thin">
        <color indexed="64"/>
      </right>
      <top style="thin">
        <color indexed="9"/>
      </top>
      <bottom style="thin">
        <color indexed="9"/>
      </bottom>
      <diagonal/>
    </border>
    <border>
      <left style="thin">
        <color indexed="9"/>
      </left>
      <right style="thin">
        <color indexed="64"/>
      </right>
      <top style="thin">
        <color indexed="9"/>
      </top>
      <bottom style="thin">
        <color indexed="9"/>
      </bottom>
      <diagonal/>
    </border>
    <border>
      <left/>
      <right style="thin">
        <color indexed="64"/>
      </right>
      <top style="thin">
        <color indexed="9"/>
      </top>
      <bottom style="thin">
        <color indexed="64"/>
      </bottom>
      <diagonal/>
    </border>
    <border>
      <left style="medium">
        <color indexed="64"/>
      </left>
      <right style="thin">
        <color indexed="55"/>
      </right>
      <top style="thin">
        <color indexed="55"/>
      </top>
      <bottom/>
      <diagonal/>
    </border>
    <border>
      <left style="medium">
        <color indexed="8"/>
      </left>
      <right style="medium">
        <color indexed="64"/>
      </right>
      <top style="medium">
        <color indexed="9"/>
      </top>
      <bottom/>
      <diagonal/>
    </border>
    <border>
      <left style="thin">
        <color indexed="55"/>
      </left>
      <right/>
      <top style="thin">
        <color indexed="55"/>
      </top>
      <bottom/>
      <diagonal/>
    </border>
    <border>
      <left/>
      <right style="medium">
        <color indexed="8"/>
      </right>
      <top style="thin">
        <color indexed="55"/>
      </top>
      <bottom/>
      <diagonal/>
    </border>
    <border>
      <left/>
      <right style="medium">
        <color indexed="8"/>
      </right>
      <top/>
      <bottom style="medium">
        <color indexed="8"/>
      </bottom>
      <diagonal/>
    </border>
    <border>
      <left style="medium">
        <color indexed="64"/>
      </left>
      <right style="thin">
        <color indexed="9"/>
      </right>
      <top style="medium">
        <color indexed="64"/>
      </top>
      <bottom/>
      <diagonal/>
    </border>
    <border>
      <left/>
      <right style="thin">
        <color indexed="9"/>
      </right>
      <top style="medium">
        <color indexed="64"/>
      </top>
      <bottom/>
      <diagonal/>
    </border>
    <border>
      <left/>
      <right/>
      <top style="medium">
        <color indexed="64"/>
      </top>
      <bottom style="thin">
        <color indexed="9"/>
      </bottom>
      <diagonal/>
    </border>
    <border>
      <left/>
      <right style="medium">
        <color indexed="64"/>
      </right>
      <top style="medium">
        <color indexed="64"/>
      </top>
      <bottom/>
      <diagonal/>
    </border>
    <border>
      <left style="medium">
        <color indexed="64"/>
      </left>
      <right/>
      <top style="thin">
        <color indexed="9"/>
      </top>
      <bottom/>
      <diagonal/>
    </border>
    <border>
      <left/>
      <right style="medium">
        <color indexed="64"/>
      </right>
      <top style="thin">
        <color indexed="9"/>
      </top>
      <bottom/>
      <diagonal/>
    </border>
    <border>
      <left style="medium">
        <color indexed="64"/>
      </left>
      <right/>
      <top style="thin">
        <color indexed="9"/>
      </top>
      <bottom style="thin">
        <color indexed="9"/>
      </bottom>
      <diagonal/>
    </border>
    <border>
      <left/>
      <right style="medium">
        <color indexed="64"/>
      </right>
      <top style="thin">
        <color indexed="9"/>
      </top>
      <bottom style="thin">
        <color indexed="9"/>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9"/>
      </top>
      <bottom style="medium">
        <color indexed="64"/>
      </bottom>
      <diagonal/>
    </border>
    <border>
      <left/>
      <right style="medium">
        <color indexed="64"/>
      </right>
      <top/>
      <bottom style="medium">
        <color indexed="64"/>
      </bottom>
      <diagonal/>
    </border>
    <border>
      <left style="thin">
        <color indexed="55"/>
      </left>
      <right style="thin">
        <color indexed="55"/>
      </right>
      <top style="thin">
        <color indexed="55"/>
      </top>
      <bottom/>
      <diagonal/>
    </border>
    <border>
      <left style="thin">
        <color indexed="55"/>
      </left>
      <right style="thin">
        <color indexed="55"/>
      </right>
      <top/>
      <bottom style="medium">
        <color indexed="8"/>
      </bottom>
      <diagonal/>
    </border>
    <border>
      <left style="thin">
        <color indexed="64"/>
      </left>
      <right style="thin">
        <color indexed="64"/>
      </right>
      <top style="hair">
        <color auto="1"/>
      </top>
      <bottom style="hair">
        <color auto="1"/>
      </bottom>
      <diagonal/>
    </border>
    <border>
      <left style="thin">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diagonal/>
    </border>
    <border>
      <left style="thin">
        <color indexed="64"/>
      </left>
      <right style="thin">
        <color indexed="64"/>
      </right>
      <top/>
      <bottom/>
      <diagonal/>
    </border>
  </borders>
  <cellStyleXfs count="9">
    <xf numFmtId="0" fontId="0" fillId="0" borderId="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xf numFmtId="0" fontId="3" fillId="0" borderId="0">
      <alignment vertical="center"/>
    </xf>
    <xf numFmtId="0" fontId="3" fillId="0" borderId="0">
      <alignment vertical="center"/>
    </xf>
    <xf numFmtId="9" fontId="16" fillId="0" borderId="0" applyFont="0" applyFill="0" applyBorder="0" applyAlignment="0" applyProtection="0"/>
    <xf numFmtId="9" fontId="8" fillId="0" borderId="0" applyFont="0" applyFill="0" applyBorder="0">
      <alignment vertical="top"/>
      <protection locked="0"/>
    </xf>
    <xf numFmtId="0" fontId="1" fillId="0" borderId="0"/>
  </cellStyleXfs>
  <cellXfs count="623">
    <xf numFmtId="0" fontId="0" fillId="0" borderId="0" xfId="0"/>
    <xf numFmtId="0" fontId="4" fillId="0" borderId="0" xfId="4" applyFont="1" applyAlignment="1" applyProtection="1"/>
    <xf numFmtId="0" fontId="10" fillId="3" borderId="1" xfId="0" applyFont="1" applyFill="1" applyBorder="1" applyAlignment="1" applyProtection="1"/>
    <xf numFmtId="0" fontId="10" fillId="3" borderId="2" xfId="0" applyFont="1" applyFill="1" applyBorder="1" applyAlignment="1" applyProtection="1"/>
    <xf numFmtId="0" fontId="10" fillId="3" borderId="3" xfId="0" applyFont="1" applyFill="1" applyBorder="1" applyAlignment="1" applyProtection="1"/>
    <xf numFmtId="9" fontId="11" fillId="0" borderId="4" xfId="6" applyFont="1" applyBorder="1" applyAlignment="1" applyProtection="1">
      <alignment horizontal="center"/>
    </xf>
    <xf numFmtId="9" fontId="11" fillId="0" borderId="5" xfId="6" applyFont="1" applyBorder="1" applyAlignment="1" applyProtection="1">
      <alignment horizontal="center"/>
    </xf>
    <xf numFmtId="9" fontId="11" fillId="0" borderId="6" xfId="6" applyFont="1" applyBorder="1" applyAlignment="1" applyProtection="1">
      <alignment horizontal="center"/>
    </xf>
    <xf numFmtId="1" fontId="10" fillId="4" borderId="7" xfId="0" applyNumberFormat="1" applyFont="1" applyFill="1" applyBorder="1" applyAlignment="1" applyProtection="1">
      <alignment horizontal="center"/>
    </xf>
    <xf numFmtId="165" fontId="10" fillId="4" borderId="7" xfId="0" applyNumberFormat="1" applyFont="1" applyFill="1" applyBorder="1" applyAlignment="1" applyProtection="1">
      <alignment horizontal="center"/>
    </xf>
    <xf numFmtId="0" fontId="10" fillId="2" borderId="8" xfId="0" applyFont="1" applyFill="1" applyBorder="1" applyAlignment="1" applyProtection="1">
      <alignment horizontal="center" wrapText="1"/>
    </xf>
    <xf numFmtId="0" fontId="11" fillId="0" borderId="5" xfId="0" applyFont="1" applyBorder="1" applyAlignment="1" applyProtection="1">
      <alignment horizontal="center"/>
    </xf>
    <xf numFmtId="0" fontId="11" fillId="0" borderId="6" xfId="0" applyFont="1" applyBorder="1" applyAlignment="1" applyProtection="1">
      <alignment horizontal="center" vertical="center"/>
    </xf>
    <xf numFmtId="0" fontId="11" fillId="0" borderId="9" xfId="0" applyFont="1" applyFill="1" applyBorder="1" applyAlignment="1" applyProtection="1">
      <alignment horizontal="center" vertical="center"/>
    </xf>
    <xf numFmtId="0" fontId="10" fillId="4" borderId="8" xfId="0" applyFont="1" applyFill="1" applyBorder="1" applyAlignment="1" applyProtection="1">
      <alignment horizontal="center"/>
    </xf>
    <xf numFmtId="165" fontId="10" fillId="4" borderId="8" xfId="0" applyNumberFormat="1" applyFont="1" applyFill="1" applyBorder="1" applyAlignment="1" applyProtection="1">
      <alignment horizontal="center"/>
    </xf>
    <xf numFmtId="0" fontId="4" fillId="0" borderId="0" xfId="4" applyFont="1" applyBorder="1" applyAlignment="1" applyProtection="1"/>
    <xf numFmtId="0" fontId="11" fillId="0" borderId="10" xfId="0" applyFont="1" applyBorder="1" applyAlignment="1" applyProtection="1">
      <alignment horizontal="center"/>
    </xf>
    <xf numFmtId="165" fontId="11" fillId="0" borderId="8" xfId="0" applyNumberFormat="1" applyFont="1" applyBorder="1" applyAlignment="1" applyProtection="1">
      <alignment horizontal="center"/>
    </xf>
    <xf numFmtId="0" fontId="11" fillId="0" borderId="8" xfId="0" applyFont="1" applyBorder="1" applyAlignment="1" applyProtection="1">
      <alignment horizontal="center"/>
    </xf>
    <xf numFmtId="0" fontId="10" fillId="4" borderId="7" xfId="0" applyFont="1" applyFill="1" applyBorder="1" applyAlignment="1" applyProtection="1">
      <alignment horizontal="center"/>
    </xf>
    <xf numFmtId="1" fontId="10" fillId="4" borderId="8" xfId="0" applyNumberFormat="1" applyFont="1" applyFill="1" applyBorder="1" applyAlignment="1" applyProtection="1">
      <alignment horizontal="center"/>
    </xf>
    <xf numFmtId="0" fontId="11" fillId="0" borderId="11" xfId="0" applyFont="1" applyBorder="1" applyAlignment="1" applyProtection="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1" fillId="0" borderId="5" xfId="0" applyFont="1" applyFill="1" applyBorder="1" applyAlignment="1" applyProtection="1">
      <alignment horizontal="center" vertical="center"/>
    </xf>
    <xf numFmtId="167" fontId="4" fillId="0" borderId="0" xfId="1" applyNumberFormat="1" applyFont="1" applyAlignment="1" applyProtection="1"/>
    <xf numFmtId="0" fontId="4" fillId="0" borderId="15" xfId="4" applyFont="1" applyBorder="1" applyAlignment="1" applyProtection="1"/>
    <xf numFmtId="167" fontId="2" fillId="0" borderId="16" xfId="1" applyNumberFormat="1" applyFont="1" applyBorder="1" applyAlignment="1" applyProtection="1"/>
    <xf numFmtId="0" fontId="4" fillId="0" borderId="16" xfId="4" applyFont="1" applyBorder="1" applyAlignment="1" applyProtection="1"/>
    <xf numFmtId="0" fontId="2" fillId="0" borderId="16" xfId="4" applyFont="1" applyBorder="1" applyAlignment="1" applyProtection="1">
      <alignment horizontal="center"/>
    </xf>
    <xf numFmtId="0" fontId="2" fillId="0" borderId="16" xfId="4" applyFont="1" applyBorder="1" applyAlignment="1" applyProtection="1"/>
    <xf numFmtId="167" fontId="6" fillId="0" borderId="18" xfId="1" applyNumberFormat="1" applyFont="1" applyBorder="1" applyAlignment="1" applyProtection="1"/>
    <xf numFmtId="0" fontId="5" fillId="0" borderId="18" xfId="4" applyFont="1" applyBorder="1" applyAlignment="1" applyProtection="1">
      <alignment horizontal="center"/>
    </xf>
    <xf numFmtId="0" fontId="7" fillId="0" borderId="18" xfId="4" applyFont="1" applyBorder="1" applyAlignment="1" applyProtection="1">
      <alignment horizontal="center"/>
    </xf>
    <xf numFmtId="0" fontId="6" fillId="0" borderId="18" xfId="4" applyFont="1" applyBorder="1" applyAlignment="1" applyProtection="1">
      <alignment horizontal="center"/>
    </xf>
    <xf numFmtId="167" fontId="7" fillId="0" borderId="18" xfId="1" applyNumberFormat="1" applyFont="1" applyBorder="1" applyAlignment="1" applyProtection="1">
      <alignment vertical="top" wrapText="1"/>
    </xf>
    <xf numFmtId="0" fontId="4" fillId="0" borderId="18" xfId="4" applyFont="1" applyBorder="1" applyAlignment="1" applyProtection="1">
      <alignment vertical="top" wrapText="1"/>
    </xf>
    <xf numFmtId="0" fontId="7" fillId="0" borderId="18" xfId="4" applyFont="1" applyBorder="1" applyAlignment="1" applyProtection="1">
      <alignment horizontal="center" vertical="top"/>
    </xf>
    <xf numFmtId="0" fontId="7" fillId="0" borderId="18" xfId="4" applyFont="1" applyBorder="1" applyAlignment="1" applyProtection="1">
      <alignment vertical="top" wrapText="1"/>
    </xf>
    <xf numFmtId="0" fontId="4" fillId="0" borderId="19" xfId="4" applyFont="1" applyBorder="1" applyAlignment="1" applyProtection="1">
      <alignment horizontal="center" vertical="top" wrapText="1"/>
    </xf>
    <xf numFmtId="0" fontId="4" fillId="0" borderId="20" xfId="4" applyFont="1" applyBorder="1" applyAlignment="1" applyProtection="1"/>
    <xf numFmtId="167" fontId="4" fillId="0" borderId="20" xfId="1" applyNumberFormat="1" applyFont="1" applyBorder="1" applyAlignment="1" applyProtection="1"/>
    <xf numFmtId="0" fontId="4" fillId="0" borderId="20" xfId="0" applyFont="1" applyBorder="1" applyProtection="1"/>
    <xf numFmtId="0" fontId="11" fillId="0" borderId="20" xfId="0" applyFont="1" applyBorder="1" applyProtection="1"/>
    <xf numFmtId="165" fontId="10" fillId="0" borderId="20" xfId="0" applyNumberFormat="1" applyFont="1" applyBorder="1" applyAlignment="1" applyProtection="1">
      <alignment horizontal="center"/>
    </xf>
    <xf numFmtId="0" fontId="11" fillId="0" borderId="20" xfId="0" applyFont="1" applyBorder="1" applyAlignment="1" applyProtection="1">
      <alignment horizontal="left"/>
    </xf>
    <xf numFmtId="0" fontId="11" fillId="0" borderId="20" xfId="0" applyFont="1" applyFill="1" applyBorder="1" applyAlignment="1" applyProtection="1">
      <alignment horizontal="left" vertical="top" wrapText="1"/>
    </xf>
    <xf numFmtId="0" fontId="4" fillId="0" borderId="19" xfId="4" applyFont="1" applyBorder="1" applyAlignment="1" applyProtection="1"/>
    <xf numFmtId="0" fontId="4" fillId="0" borderId="17" xfId="4" applyFont="1" applyBorder="1" applyAlignment="1" applyProtection="1"/>
    <xf numFmtId="167" fontId="4" fillId="0" borderId="18" xfId="1" applyNumberFormat="1" applyFont="1" applyBorder="1" applyAlignment="1" applyProtection="1">
      <alignment vertical="top" wrapText="1"/>
    </xf>
    <xf numFmtId="167" fontId="4" fillId="0" borderId="21" xfId="1" applyNumberFormat="1" applyFont="1" applyBorder="1" applyAlignment="1" applyProtection="1"/>
    <xf numFmtId="167" fontId="4" fillId="0" borderId="22" xfId="1" applyNumberFormat="1" applyFont="1" applyBorder="1" applyAlignment="1" applyProtection="1">
      <alignment vertical="top" wrapText="1"/>
    </xf>
    <xf numFmtId="167" fontId="4" fillId="0" borderId="22" xfId="1" applyNumberFormat="1" applyFont="1" applyBorder="1" applyAlignment="1" applyProtection="1"/>
    <xf numFmtId="0" fontId="4" fillId="0" borderId="4" xfId="4" applyFont="1" applyBorder="1" applyAlignment="1" applyProtection="1">
      <alignment horizontal="center"/>
    </xf>
    <xf numFmtId="0" fontId="4" fillId="0" borderId="5" xfId="4" applyFont="1" applyBorder="1" applyAlignment="1" applyProtection="1">
      <alignment horizontal="center"/>
    </xf>
    <xf numFmtId="0" fontId="4" fillId="0" borderId="6" xfId="4" applyFont="1" applyBorder="1" applyAlignment="1" applyProtection="1">
      <alignment horizontal="center"/>
    </xf>
    <xf numFmtId="0" fontId="4" fillId="0" borderId="8" xfId="4" applyFont="1" applyBorder="1" applyAlignment="1" applyProtection="1">
      <alignment horizontal="center"/>
    </xf>
    <xf numFmtId="0" fontId="9" fillId="0" borderId="19" xfId="4" applyFont="1" applyFill="1" applyBorder="1" applyAlignment="1" applyProtection="1">
      <alignment wrapText="1"/>
    </xf>
    <xf numFmtId="0" fontId="4" fillId="0" borderId="19" xfId="4" applyFont="1" applyFill="1" applyBorder="1" applyAlignment="1" applyProtection="1">
      <alignment vertical="top" wrapText="1"/>
    </xf>
    <xf numFmtId="0" fontId="4" fillId="0" borderId="23" xfId="4" applyFont="1" applyBorder="1" applyAlignment="1" applyProtection="1"/>
    <xf numFmtId="0" fontId="13" fillId="0" borderId="18" xfId="4" applyFont="1" applyBorder="1" applyAlignment="1" applyProtection="1">
      <alignment vertical="top" wrapText="1"/>
    </xf>
    <xf numFmtId="0" fontId="10" fillId="2" borderId="1"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xf>
    <xf numFmtId="0" fontId="10" fillId="2" borderId="24" xfId="0" applyFont="1" applyFill="1" applyBorder="1" applyAlignment="1" applyProtection="1">
      <alignment horizontal="center" vertical="center" wrapText="1"/>
    </xf>
    <xf numFmtId="0" fontId="4" fillId="0" borderId="0" xfId="4" applyFont="1" applyAlignment="1" applyProtection="1">
      <alignment vertical="center"/>
    </xf>
    <xf numFmtId="0" fontId="10" fillId="2" borderId="8" xfId="0" applyFont="1" applyFill="1" applyBorder="1" applyAlignment="1" applyProtection="1">
      <alignment horizontal="center" vertical="center"/>
    </xf>
    <xf numFmtId="0" fontId="10" fillId="2" borderId="8" xfId="0" applyFont="1" applyFill="1" applyBorder="1" applyAlignment="1" applyProtection="1">
      <alignment horizontal="center" vertical="center" wrapText="1"/>
    </xf>
    <xf numFmtId="0" fontId="10" fillId="3" borderId="1" xfId="0" applyFont="1" applyFill="1" applyBorder="1" applyAlignment="1" applyProtection="1">
      <alignment horizontal="left" indent="1"/>
    </xf>
    <xf numFmtId="0" fontId="11" fillId="0" borderId="25" xfId="0" applyFont="1" applyFill="1" applyBorder="1" applyAlignment="1" applyProtection="1">
      <alignment vertical="top" wrapText="1"/>
    </xf>
    <xf numFmtId="0" fontId="11" fillId="0" borderId="26" xfId="0" applyFont="1" applyFill="1" applyBorder="1" applyAlignment="1" applyProtection="1">
      <alignment vertical="top" wrapText="1"/>
    </xf>
    <xf numFmtId="0" fontId="11" fillId="0" borderId="25" xfId="0" applyFont="1" applyFill="1" applyBorder="1" applyAlignment="1" applyProtection="1">
      <alignment vertical="top"/>
    </xf>
    <xf numFmtId="0" fontId="11" fillId="0" borderId="26" xfId="0" applyFont="1" applyFill="1" applyBorder="1" applyAlignment="1" applyProtection="1">
      <alignment vertical="top"/>
    </xf>
    <xf numFmtId="167" fontId="4" fillId="0" borderId="27" xfId="1" applyNumberFormat="1" applyFont="1" applyBorder="1" applyAlignment="1" applyProtection="1"/>
    <xf numFmtId="0" fontId="11" fillId="0" borderId="25" xfId="4" applyFont="1" applyFill="1" applyBorder="1" applyAlignment="1" applyProtection="1">
      <alignment horizontal="left" vertical="top" wrapText="1"/>
    </xf>
    <xf numFmtId="0" fontId="11" fillId="0" borderId="26" xfId="4" applyFont="1" applyFill="1" applyBorder="1" applyAlignment="1" applyProtection="1">
      <alignment horizontal="left" vertical="top" wrapText="1"/>
    </xf>
    <xf numFmtId="0" fontId="4" fillId="0" borderId="18" xfId="4" applyFont="1" applyBorder="1" applyAlignment="1" applyProtection="1"/>
    <xf numFmtId="0" fontId="11" fillId="0" borderId="19" xfId="0" applyFont="1" applyBorder="1" applyProtection="1"/>
    <xf numFmtId="164" fontId="11" fillId="0" borderId="26" xfId="4" applyNumberFormat="1" applyFont="1" applyFill="1" applyBorder="1" applyAlignment="1" applyProtection="1">
      <alignment horizontal="left" vertical="top" wrapText="1"/>
    </xf>
    <xf numFmtId="0" fontId="4" fillId="0" borderId="18" xfId="5" applyFont="1" applyBorder="1" applyAlignment="1">
      <alignment vertical="center"/>
    </xf>
    <xf numFmtId="0" fontId="5" fillId="0" borderId="19" xfId="5" applyFont="1" applyBorder="1" applyAlignment="1">
      <alignment horizontal="center" vertical="center"/>
    </xf>
    <xf numFmtId="0" fontId="18" fillId="0" borderId="0" xfId="0" applyFont="1" applyAlignment="1">
      <alignment vertical="center"/>
    </xf>
    <xf numFmtId="0" fontId="21" fillId="5" borderId="8"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18" fillId="0" borderId="28" xfId="0" applyFont="1" applyFill="1" applyBorder="1" applyAlignment="1">
      <alignment vertical="center"/>
    </xf>
    <xf numFmtId="0" fontId="18" fillId="0" borderId="29" xfId="0" applyFont="1" applyFill="1" applyBorder="1" applyAlignment="1">
      <alignment vertical="center"/>
    </xf>
    <xf numFmtId="0" fontId="18" fillId="0" borderId="30" xfId="0" applyFont="1" applyFill="1" applyBorder="1" applyAlignment="1">
      <alignment horizontal="left" vertical="center"/>
    </xf>
    <xf numFmtId="0" fontId="18" fillId="0" borderId="31" xfId="0" applyFont="1" applyFill="1" applyBorder="1" applyAlignment="1">
      <alignment vertical="center"/>
    </xf>
    <xf numFmtId="0" fontId="4" fillId="0" borderId="22" xfId="5" applyFont="1" applyBorder="1" applyAlignment="1">
      <alignment vertical="center"/>
    </xf>
    <xf numFmtId="0" fontId="10" fillId="6" borderId="1" xfId="0" applyFont="1" applyFill="1" applyBorder="1" applyAlignment="1">
      <alignment horizontal="left" indent="1"/>
    </xf>
    <xf numFmtId="0" fontId="10" fillId="6" borderId="2" xfId="0" applyFont="1" applyFill="1" applyBorder="1" applyAlignment="1">
      <alignment horizontal="left" indent="1"/>
    </xf>
    <xf numFmtId="0" fontId="18" fillId="0" borderId="15" xfId="0" applyFont="1" applyBorder="1" applyAlignment="1">
      <alignment vertical="center"/>
    </xf>
    <xf numFmtId="0" fontId="18" fillId="0" borderId="17" xfId="0" applyFont="1" applyBorder="1" applyAlignment="1">
      <alignment vertical="center"/>
    </xf>
    <xf numFmtId="0" fontId="18" fillId="0" borderId="20" xfId="0" applyFont="1" applyBorder="1" applyAlignment="1">
      <alignment horizontal="center" vertical="center" wrapText="1"/>
    </xf>
    <xf numFmtId="0" fontId="18" fillId="0" borderId="20" xfId="0" applyFont="1" applyBorder="1" applyAlignment="1">
      <alignment vertical="center"/>
    </xf>
    <xf numFmtId="0" fontId="18" fillId="0" borderId="25" xfId="0" applyFont="1" applyBorder="1" applyAlignment="1">
      <alignment horizontal="center" vertical="center" wrapText="1"/>
    </xf>
    <xf numFmtId="0" fontId="18" fillId="0" borderId="25" xfId="0" applyFont="1" applyBorder="1" applyAlignment="1">
      <alignment horizontal="left" vertical="center"/>
    </xf>
    <xf numFmtId="0" fontId="18" fillId="0" borderId="25" xfId="0" applyFont="1" applyBorder="1" applyAlignment="1">
      <alignment vertical="center"/>
    </xf>
    <xf numFmtId="0" fontId="18" fillId="0" borderId="20" xfId="0" applyFont="1" applyBorder="1" applyAlignment="1">
      <alignment horizontal="left" vertical="center" wrapText="1"/>
    </xf>
    <xf numFmtId="0" fontId="18" fillId="0" borderId="32" xfId="0" applyFont="1" applyFill="1" applyBorder="1" applyAlignment="1">
      <alignment horizontal="right" vertical="center"/>
    </xf>
    <xf numFmtId="0" fontId="18" fillId="0" borderId="33" xfId="0" applyFont="1" applyFill="1" applyBorder="1" applyAlignment="1">
      <alignment horizontal="right" vertical="center"/>
    </xf>
    <xf numFmtId="0" fontId="18" fillId="0" borderId="34" xfId="0" applyFont="1" applyFill="1" applyBorder="1" applyAlignment="1">
      <alignment horizontal="right" vertical="center"/>
    </xf>
    <xf numFmtId="0" fontId="18" fillId="0" borderId="35" xfId="0" applyFont="1" applyFill="1" applyBorder="1" applyAlignment="1">
      <alignment horizontal="right" vertical="center"/>
    </xf>
    <xf numFmtId="0" fontId="18" fillId="0" borderId="36" xfId="0" applyFont="1" applyFill="1" applyBorder="1" applyAlignment="1">
      <alignment horizontal="right" vertical="center"/>
    </xf>
    <xf numFmtId="0" fontId="18" fillId="0" borderId="37" xfId="0" applyFont="1" applyFill="1" applyBorder="1" applyAlignment="1">
      <alignment horizontal="right" vertical="center"/>
    </xf>
    <xf numFmtId="0" fontId="18" fillId="0" borderId="38" xfId="0" applyFont="1" applyFill="1" applyBorder="1" applyAlignment="1">
      <alignment horizontal="right" vertical="center"/>
    </xf>
    <xf numFmtId="0" fontId="18" fillId="0" borderId="39" xfId="0" applyFont="1" applyFill="1" applyBorder="1" applyAlignment="1">
      <alignment horizontal="right" vertical="center"/>
    </xf>
    <xf numFmtId="0" fontId="18" fillId="0" borderId="40" xfId="0" applyFont="1" applyFill="1" applyBorder="1" applyAlignment="1">
      <alignment horizontal="right" vertical="center"/>
    </xf>
    <xf numFmtId="0" fontId="22" fillId="0" borderId="32" xfId="0" applyFont="1" applyFill="1" applyBorder="1" applyAlignment="1">
      <alignment horizontal="right" vertical="center"/>
    </xf>
    <xf numFmtId="0" fontId="22" fillId="0" borderId="33" xfId="0" applyFont="1" applyFill="1" applyBorder="1" applyAlignment="1">
      <alignment horizontal="right" vertical="center"/>
    </xf>
    <xf numFmtId="0" fontId="22" fillId="0" borderId="34" xfId="0" applyFont="1" applyFill="1" applyBorder="1" applyAlignment="1">
      <alignment horizontal="right" vertical="center"/>
    </xf>
    <xf numFmtId="0" fontId="18" fillId="0" borderId="41" xfId="0" applyFont="1" applyFill="1" applyBorder="1" applyAlignment="1">
      <alignment horizontal="right" vertical="center"/>
    </xf>
    <xf numFmtId="0" fontId="18" fillId="0" borderId="42" xfId="0" applyFont="1" applyFill="1" applyBorder="1" applyAlignment="1">
      <alignment horizontal="right" vertical="center"/>
    </xf>
    <xf numFmtId="0" fontId="18" fillId="0" borderId="43" xfId="0" applyFont="1" applyFill="1" applyBorder="1" applyAlignment="1">
      <alignment horizontal="right" vertical="center"/>
    </xf>
    <xf numFmtId="0" fontId="18" fillId="0" borderId="44" xfId="0" applyFont="1" applyFill="1" applyBorder="1" applyAlignment="1">
      <alignment horizontal="right" vertical="center"/>
    </xf>
    <xf numFmtId="0" fontId="18" fillId="0" borderId="45" xfId="0" applyFont="1" applyFill="1" applyBorder="1" applyAlignment="1">
      <alignment horizontal="right" vertical="center"/>
    </xf>
    <xf numFmtId="0" fontId="18" fillId="0" borderId="46" xfId="0" applyFont="1" applyFill="1" applyBorder="1" applyAlignment="1">
      <alignment horizontal="right" vertical="center"/>
    </xf>
    <xf numFmtId="0" fontId="23" fillId="0" borderId="24" xfId="0" applyFont="1" applyBorder="1" applyAlignment="1">
      <alignment horizontal="center"/>
    </xf>
    <xf numFmtId="0" fontId="24" fillId="0" borderId="47" xfId="0" applyFont="1" applyFill="1" applyBorder="1"/>
    <xf numFmtId="0" fontId="24" fillId="0" borderId="48" xfId="0" applyFont="1" applyFill="1" applyBorder="1"/>
    <xf numFmtId="0" fontId="18" fillId="0" borderId="18" xfId="0" applyFont="1" applyBorder="1" applyAlignment="1">
      <alignment vertical="center"/>
    </xf>
    <xf numFmtId="0" fontId="23" fillId="0" borderId="49" xfId="0" applyFont="1" applyBorder="1" applyAlignment="1">
      <alignment horizontal="center"/>
    </xf>
    <xf numFmtId="0" fontId="24" fillId="0" borderId="49" xfId="0" applyFont="1" applyBorder="1"/>
    <xf numFmtId="0" fontId="24" fillId="0" borderId="50" xfId="0" applyFont="1" applyBorder="1"/>
    <xf numFmtId="0" fontId="24" fillId="0" borderId="33" xfId="0" applyFont="1" applyBorder="1"/>
    <xf numFmtId="0" fontId="24" fillId="0" borderId="51" xfId="0" applyFont="1" applyBorder="1"/>
    <xf numFmtId="0" fontId="24" fillId="0" borderId="17" xfId="0" applyFont="1" applyBorder="1"/>
    <xf numFmtId="0" fontId="24" fillId="0" borderId="18" xfId="0" applyFont="1" applyBorder="1"/>
    <xf numFmtId="0" fontId="24" fillId="0" borderId="52" xfId="0" applyFont="1" applyFill="1" applyBorder="1"/>
    <xf numFmtId="0" fontId="25" fillId="0" borderId="18" xfId="0" applyFont="1" applyBorder="1"/>
    <xf numFmtId="0" fontId="25" fillId="0" borderId="18" xfId="0" applyFont="1" applyBorder="1" applyAlignment="1">
      <alignment horizontal="center"/>
    </xf>
    <xf numFmtId="0" fontId="25" fillId="0" borderId="0" xfId="0" applyFont="1"/>
    <xf numFmtId="0" fontId="25" fillId="0" borderId="22" xfId="0" applyFont="1" applyBorder="1"/>
    <xf numFmtId="0" fontId="25" fillId="0" borderId="36" xfId="0" applyFont="1" applyBorder="1"/>
    <xf numFmtId="0" fontId="25" fillId="0" borderId="53" xfId="0" applyFont="1" applyBorder="1"/>
    <xf numFmtId="0" fontId="25" fillId="0" borderId="17" xfId="0" applyFont="1" applyBorder="1"/>
    <xf numFmtId="0" fontId="25" fillId="0" borderId="6" xfId="0" applyFont="1" applyBorder="1" applyAlignment="1">
      <alignment horizontal="center"/>
    </xf>
    <xf numFmtId="0" fontId="25" fillId="0" borderId="39" xfId="0" applyFont="1" applyBorder="1"/>
    <xf numFmtId="0" fontId="25" fillId="0" borderId="54" xfId="0" applyFont="1" applyBorder="1"/>
    <xf numFmtId="0" fontId="25" fillId="0" borderId="0" xfId="0" applyFont="1" applyAlignment="1">
      <alignment horizontal="center"/>
    </xf>
    <xf numFmtId="0" fontId="25" fillId="0" borderId="16" xfId="0" applyFont="1" applyBorder="1"/>
    <xf numFmtId="0" fontId="25" fillId="0" borderId="18" xfId="0" applyFont="1" applyBorder="1" applyAlignment="1">
      <alignment horizontal="center" vertical="center"/>
    </xf>
    <xf numFmtId="0" fontId="23" fillId="0" borderId="3" xfId="0" applyFont="1" applyBorder="1" applyAlignment="1">
      <alignment horizontal="center" vertical="center" wrapText="1"/>
    </xf>
    <xf numFmtId="0" fontId="25" fillId="0" borderId="0" xfId="0" applyFont="1" applyAlignment="1">
      <alignment horizontal="center" vertical="center"/>
    </xf>
    <xf numFmtId="0" fontId="4" fillId="0" borderId="55" xfId="4" applyFont="1" applyBorder="1" applyAlignment="1" applyProtection="1"/>
    <xf numFmtId="0" fontId="4" fillId="0" borderId="15" xfId="4" applyFont="1" applyBorder="1" applyAlignment="1" applyProtection="1">
      <alignment vertical="center"/>
    </xf>
    <xf numFmtId="0" fontId="4" fillId="0" borderId="22" xfId="4" applyFont="1" applyBorder="1" applyAlignment="1" applyProtection="1"/>
    <xf numFmtId="0" fontId="4" fillId="0" borderId="17" xfId="5" applyFont="1" applyBorder="1" applyAlignment="1">
      <alignment vertical="center"/>
    </xf>
    <xf numFmtId="0" fontId="18" fillId="0" borderId="56" xfId="0" applyFont="1" applyBorder="1" applyAlignment="1">
      <alignment vertical="center"/>
    </xf>
    <xf numFmtId="0" fontId="18" fillId="0" borderId="16" xfId="0" applyFont="1" applyBorder="1" applyAlignment="1">
      <alignment vertical="center"/>
    </xf>
    <xf numFmtId="0" fontId="18" fillId="0" borderId="19" xfId="0" applyFont="1" applyBorder="1" applyAlignment="1">
      <alignment vertical="center"/>
    </xf>
    <xf numFmtId="0" fontId="25" fillId="0" borderId="16" xfId="0" applyFont="1" applyBorder="1" applyAlignment="1">
      <alignment horizontal="center"/>
    </xf>
    <xf numFmtId="0" fontId="25" fillId="0" borderId="55" xfId="0" applyFont="1" applyBorder="1" applyAlignment="1">
      <alignment horizontal="center"/>
    </xf>
    <xf numFmtId="0" fontId="25" fillId="0" borderId="55" xfId="0" applyFont="1" applyBorder="1"/>
    <xf numFmtId="0" fontId="20" fillId="7" borderId="57" xfId="0" applyFont="1" applyFill="1" applyBorder="1" applyAlignment="1">
      <alignment horizontal="center"/>
    </xf>
    <xf numFmtId="0" fontId="24" fillId="8" borderId="57" xfId="0" applyFont="1" applyFill="1" applyBorder="1" applyAlignment="1">
      <alignment horizontal="center"/>
    </xf>
    <xf numFmtId="0" fontId="24" fillId="0" borderId="57" xfId="0" applyFont="1" applyBorder="1" applyAlignment="1">
      <alignment horizontal="center"/>
    </xf>
    <xf numFmtId="0" fontId="20" fillId="7" borderId="4" xfId="0" applyFont="1" applyFill="1" applyBorder="1" applyAlignment="1">
      <alignment horizontal="center"/>
    </xf>
    <xf numFmtId="0" fontId="24" fillId="8" borderId="5" xfId="0" applyFont="1" applyFill="1" applyBorder="1" applyAlignment="1">
      <alignment horizontal="center"/>
    </xf>
    <xf numFmtId="167" fontId="4" fillId="0" borderId="16" xfId="1" applyNumberFormat="1" applyFont="1" applyBorder="1" applyAlignment="1" applyProtection="1"/>
    <xf numFmtId="0" fontId="11" fillId="0" borderId="16" xfId="4" applyFont="1" applyFill="1" applyBorder="1" applyAlignment="1" applyProtection="1">
      <alignment horizontal="left" vertical="top" wrapText="1"/>
    </xf>
    <xf numFmtId="164" fontId="11" fillId="0" borderId="16" xfId="4" applyNumberFormat="1" applyFont="1" applyFill="1" applyBorder="1" applyAlignment="1" applyProtection="1">
      <alignment horizontal="left" vertical="top" wrapText="1"/>
    </xf>
    <xf numFmtId="0" fontId="11" fillId="9" borderId="4" xfId="0" applyFont="1" applyFill="1" applyBorder="1" applyAlignment="1" applyProtection="1">
      <alignment horizontal="center"/>
      <protection locked="0"/>
    </xf>
    <xf numFmtId="0" fontId="11" fillId="9" borderId="5" xfId="0" applyFont="1" applyFill="1" applyBorder="1" applyAlignment="1" applyProtection="1">
      <alignment horizontal="center"/>
      <protection locked="0"/>
    </xf>
    <xf numFmtId="0" fontId="11" fillId="9" borderId="5" xfId="0" applyFont="1" applyFill="1" applyBorder="1" applyAlignment="1" applyProtection="1">
      <alignment horizontal="center" vertical="center"/>
      <protection locked="0"/>
    </xf>
    <xf numFmtId="0" fontId="11" fillId="9" borderId="58" xfId="0" applyFont="1" applyFill="1" applyBorder="1" applyAlignment="1" applyProtection="1">
      <alignment horizontal="center"/>
      <protection locked="0"/>
    </xf>
    <xf numFmtId="0" fontId="11" fillId="9" borderId="11" xfId="0" applyFont="1" applyFill="1" applyBorder="1" applyAlignment="1" applyProtection="1">
      <alignment horizontal="center"/>
      <protection locked="0"/>
    </xf>
    <xf numFmtId="0" fontId="11" fillId="9" borderId="11" xfId="0" applyFont="1" applyFill="1" applyBorder="1" applyAlignment="1" applyProtection="1">
      <alignment horizontal="center" vertical="center"/>
      <protection locked="0"/>
    </xf>
    <xf numFmtId="0" fontId="11" fillId="9" borderId="9" xfId="0" applyFont="1" applyFill="1" applyBorder="1" applyAlignment="1" applyProtection="1">
      <alignment horizontal="center"/>
      <protection locked="0"/>
    </xf>
    <xf numFmtId="0" fontId="11" fillId="9" borderId="6" xfId="0" applyFont="1" applyFill="1" applyBorder="1" applyAlignment="1" applyProtection="1">
      <alignment horizontal="center"/>
      <protection locked="0"/>
    </xf>
    <xf numFmtId="0" fontId="4" fillId="9" borderId="8" xfId="0" applyFont="1" applyFill="1" applyBorder="1" applyAlignment="1" applyProtection="1">
      <alignment horizontal="center"/>
      <protection locked="0"/>
    </xf>
    <xf numFmtId="0" fontId="4" fillId="9" borderId="4" xfId="0" applyFont="1" applyFill="1" applyBorder="1" applyAlignment="1" applyProtection="1">
      <alignment horizontal="center"/>
      <protection locked="0"/>
    </xf>
    <xf numFmtId="0" fontId="4" fillId="9" borderId="5" xfId="0" applyFont="1" applyFill="1" applyBorder="1" applyAlignment="1" applyProtection="1">
      <alignment horizontal="center"/>
      <protection locked="0"/>
    </xf>
    <xf numFmtId="49" fontId="18" fillId="10" borderId="59" xfId="0" applyNumberFormat="1" applyFont="1" applyFill="1" applyBorder="1" applyAlignment="1" applyProtection="1">
      <alignment horizontal="left" vertical="center"/>
      <protection locked="0"/>
    </xf>
    <xf numFmtId="49" fontId="18" fillId="10" borderId="31" xfId="0" applyNumberFormat="1" applyFont="1" applyFill="1" applyBorder="1" applyAlignment="1" applyProtection="1">
      <alignment horizontal="left" vertical="center"/>
      <protection locked="0"/>
    </xf>
    <xf numFmtId="0" fontId="5" fillId="10" borderId="29" xfId="5" applyFont="1" applyFill="1" applyBorder="1" applyAlignment="1" applyProtection="1">
      <alignment vertical="center"/>
      <protection locked="0"/>
    </xf>
    <xf numFmtId="0" fontId="0" fillId="10" borderId="60" xfId="0" applyFont="1" applyFill="1" applyBorder="1" applyAlignment="1" applyProtection="1">
      <alignment horizontal="center" vertical="center" wrapText="1"/>
      <protection locked="0"/>
    </xf>
    <xf numFmtId="0" fontId="0" fillId="10" borderId="61" xfId="0" applyFont="1" applyFill="1" applyBorder="1" applyAlignment="1" applyProtection="1">
      <alignment horizontal="center" vertical="center" wrapText="1"/>
      <protection locked="0"/>
    </xf>
    <xf numFmtId="0" fontId="0" fillId="10" borderId="62" xfId="0" applyFont="1" applyFill="1" applyBorder="1" applyAlignment="1" applyProtection="1">
      <alignment horizontal="center" vertical="center" wrapText="1"/>
      <protection locked="0"/>
    </xf>
    <xf numFmtId="49" fontId="11" fillId="10" borderId="29" xfId="0" applyNumberFormat="1" applyFont="1" applyFill="1" applyBorder="1" applyAlignment="1" applyProtection="1">
      <alignment horizontal="left" vertical="center" wrapText="1"/>
      <protection locked="0"/>
    </xf>
    <xf numFmtId="49" fontId="18" fillId="10" borderId="31" xfId="0" applyNumberFormat="1" applyFont="1" applyFill="1" applyBorder="1" applyAlignment="1" applyProtection="1">
      <alignment vertical="center"/>
      <protection locked="0"/>
    </xf>
    <xf numFmtId="49" fontId="11" fillId="10" borderId="29" xfId="0" applyNumberFormat="1" applyFont="1" applyFill="1" applyBorder="1" applyAlignment="1" applyProtection="1">
      <alignment vertical="center" wrapText="1"/>
      <protection locked="0"/>
    </xf>
    <xf numFmtId="49" fontId="17" fillId="10" borderId="63" xfId="3" applyNumberFormat="1" applyFont="1" applyFill="1" applyBorder="1" applyAlignment="1" applyProtection="1">
      <alignment vertical="center"/>
      <protection locked="0"/>
    </xf>
    <xf numFmtId="49" fontId="26" fillId="10" borderId="63" xfId="3" applyNumberFormat="1" applyFont="1" applyFill="1" applyBorder="1" applyAlignment="1" applyProtection="1">
      <alignment horizontal="left" vertical="center"/>
      <protection locked="0"/>
    </xf>
    <xf numFmtId="49" fontId="11" fillId="10" borderId="64" xfId="0" applyNumberFormat="1" applyFont="1" applyFill="1" applyBorder="1" applyAlignment="1" applyProtection="1">
      <alignment horizontal="left" vertical="center" wrapText="1"/>
      <protection locked="0"/>
    </xf>
    <xf numFmtId="49" fontId="26" fillId="10" borderId="65" xfId="3" applyNumberFormat="1" applyFont="1" applyFill="1" applyBorder="1" applyAlignment="1" applyProtection="1">
      <alignment horizontal="left" vertical="center"/>
      <protection locked="0"/>
    </xf>
    <xf numFmtId="0" fontId="0" fillId="10" borderId="28" xfId="0" applyFont="1" applyFill="1" applyBorder="1" applyAlignment="1" applyProtection="1">
      <alignment horizontal="center" vertical="center" wrapText="1"/>
      <protection locked="0"/>
    </xf>
    <xf numFmtId="0" fontId="0" fillId="10" borderId="30" xfId="0" applyFont="1" applyFill="1" applyBorder="1" applyAlignment="1" applyProtection="1">
      <alignment horizontal="center" vertical="center" wrapText="1"/>
      <protection locked="0"/>
    </xf>
    <xf numFmtId="0" fontId="0" fillId="10" borderId="66" xfId="0" applyFont="1" applyFill="1" applyBorder="1" applyAlignment="1" applyProtection="1">
      <alignment horizontal="center" vertical="center" wrapText="1"/>
      <protection locked="0"/>
    </xf>
    <xf numFmtId="168" fontId="11" fillId="0" borderId="4" xfId="0" applyNumberFormat="1" applyFont="1" applyBorder="1" applyAlignment="1" applyProtection="1"/>
    <xf numFmtId="168" fontId="11" fillId="0" borderId="5" xfId="0" applyNumberFormat="1" applyFont="1" applyBorder="1" applyAlignment="1" applyProtection="1"/>
    <xf numFmtId="168" fontId="11" fillId="0" borderId="4" xfId="0" applyNumberFormat="1" applyFont="1" applyBorder="1" applyAlignment="1" applyProtection="1">
      <alignment horizontal="center"/>
    </xf>
    <xf numFmtId="168" fontId="11" fillId="0" borderId="5" xfId="0" applyNumberFormat="1" applyFont="1" applyBorder="1" applyAlignment="1" applyProtection="1">
      <alignment horizontal="center"/>
    </xf>
    <xf numFmtId="168" fontId="11" fillId="0" borderId="6" xfId="0" applyNumberFormat="1" applyFont="1" applyBorder="1" applyAlignment="1" applyProtection="1">
      <alignment horizontal="center"/>
    </xf>
    <xf numFmtId="168" fontId="10" fillId="4" borderId="7" xfId="0" applyNumberFormat="1" applyFont="1" applyFill="1" applyBorder="1" applyAlignment="1" applyProtection="1">
      <alignment horizontal="center"/>
    </xf>
    <xf numFmtId="168" fontId="11" fillId="0" borderId="5" xfId="2" applyNumberFormat="1" applyFont="1" applyBorder="1" applyAlignment="1" applyProtection="1">
      <alignment horizontal="center"/>
    </xf>
    <xf numFmtId="168" fontId="10" fillId="4" borderId="8" xfId="0" applyNumberFormat="1" applyFont="1" applyFill="1" applyBorder="1" applyAlignment="1" applyProtection="1">
      <alignment horizontal="center"/>
    </xf>
    <xf numFmtId="168" fontId="10" fillId="4" borderId="2" xfId="0" applyNumberFormat="1" applyFont="1" applyFill="1" applyBorder="1" applyAlignment="1" applyProtection="1">
      <alignment horizontal="center"/>
    </xf>
    <xf numFmtId="168" fontId="11" fillId="0" borderId="8" xfId="0" applyNumberFormat="1" applyFont="1" applyBorder="1" applyAlignment="1" applyProtection="1">
      <alignment horizontal="center"/>
    </xf>
    <xf numFmtId="168" fontId="4" fillId="0" borderId="67" xfId="2" applyNumberFormat="1" applyFont="1" applyBorder="1" applyAlignment="1" applyProtection="1">
      <alignment horizontal="center"/>
    </xf>
    <xf numFmtId="0" fontId="7" fillId="0" borderId="19" xfId="4" applyFont="1" applyBorder="1" applyAlignment="1" applyProtection="1">
      <alignment horizontal="center" vertical="top" wrapText="1"/>
    </xf>
    <xf numFmtId="0" fontId="6" fillId="0" borderId="19" xfId="4" applyFont="1" applyBorder="1" applyAlignment="1" applyProtection="1">
      <alignment horizontal="center" vertical="top"/>
    </xf>
    <xf numFmtId="0" fontId="18" fillId="0" borderId="0" xfId="0" applyFont="1" applyBorder="1" applyAlignment="1">
      <alignment vertical="center"/>
    </xf>
    <xf numFmtId="49" fontId="18" fillId="10" borderId="68" xfId="0" applyNumberFormat="1" applyFont="1" applyFill="1" applyBorder="1" applyAlignment="1" applyProtection="1">
      <alignment horizontal="left" vertical="center" wrapText="1"/>
      <protection locked="0"/>
    </xf>
    <xf numFmtId="0" fontId="4" fillId="5" borderId="1" xfId="5" applyFont="1" applyFill="1" applyBorder="1" applyAlignment="1" applyProtection="1">
      <alignment horizontal="right" vertical="center"/>
    </xf>
    <xf numFmtId="0" fontId="4" fillId="5" borderId="2" xfId="5" applyFont="1" applyFill="1" applyBorder="1" applyAlignment="1" applyProtection="1">
      <alignment horizontal="right" vertical="center"/>
    </xf>
    <xf numFmtId="0" fontId="4" fillId="5" borderId="69" xfId="5" applyFont="1" applyFill="1" applyBorder="1" applyAlignment="1" applyProtection="1">
      <alignment horizontal="right" vertical="center"/>
    </xf>
    <xf numFmtId="0" fontId="18" fillId="0" borderId="20" xfId="0" applyFont="1" applyBorder="1" applyAlignment="1" applyProtection="1">
      <alignment vertical="center"/>
    </xf>
    <xf numFmtId="0" fontId="4" fillId="5" borderId="58" xfId="5" applyFont="1" applyFill="1" applyBorder="1" applyAlignment="1" applyProtection="1">
      <alignment horizontal="right" vertical="center"/>
    </xf>
    <xf numFmtId="0" fontId="4" fillId="5" borderId="47" xfId="5" applyFont="1" applyFill="1" applyBorder="1" applyAlignment="1" applyProtection="1">
      <alignment horizontal="right" vertical="center"/>
    </xf>
    <xf numFmtId="0" fontId="4" fillId="5" borderId="70" xfId="5" applyFont="1" applyFill="1" applyBorder="1" applyAlignment="1" applyProtection="1">
      <alignment horizontal="right" vertical="center"/>
    </xf>
    <xf numFmtId="0" fontId="4" fillId="5" borderId="9" xfId="5" applyFont="1" applyFill="1" applyBorder="1" applyAlignment="1" applyProtection="1">
      <alignment horizontal="right" vertical="center"/>
    </xf>
    <xf numFmtId="0" fontId="4" fillId="5" borderId="67" xfId="5" applyFont="1" applyFill="1" applyBorder="1" applyAlignment="1" applyProtection="1">
      <alignment horizontal="right" vertical="center"/>
    </xf>
    <xf numFmtId="0" fontId="4" fillId="5" borderId="71" xfId="5" applyFont="1" applyFill="1" applyBorder="1" applyAlignment="1" applyProtection="1">
      <alignment horizontal="right" vertical="center"/>
    </xf>
    <xf numFmtId="0" fontId="18" fillId="0" borderId="72" xfId="0" applyFont="1" applyFill="1" applyBorder="1" applyAlignment="1" applyProtection="1">
      <alignment horizontal="right" vertical="center"/>
    </xf>
    <xf numFmtId="0" fontId="18" fillId="0" borderId="73" xfId="0" applyFont="1" applyFill="1" applyBorder="1" applyAlignment="1" applyProtection="1">
      <alignment horizontal="right" vertical="center"/>
    </xf>
    <xf numFmtId="0" fontId="18" fillId="0" borderId="74" xfId="0" applyFont="1" applyFill="1" applyBorder="1" applyAlignment="1" applyProtection="1">
      <alignment horizontal="right" vertical="center"/>
    </xf>
    <xf numFmtId="0" fontId="10" fillId="6" borderId="3" xfId="0" applyFont="1" applyFill="1" applyBorder="1" applyProtection="1"/>
    <xf numFmtId="0" fontId="7" fillId="0" borderId="19" xfId="4" applyFont="1" applyBorder="1" applyAlignment="1" applyProtection="1">
      <alignment horizontal="right" vertical="top" wrapText="1"/>
    </xf>
    <xf numFmtId="0" fontId="4" fillId="0" borderId="75" xfId="4" applyFont="1" applyBorder="1" applyAlignment="1" applyProtection="1">
      <alignment horizontal="right" vertical="center" wrapText="1"/>
    </xf>
    <xf numFmtId="0" fontId="5" fillId="10" borderId="76" xfId="4" applyFont="1" applyFill="1" applyBorder="1" applyAlignment="1" applyProtection="1">
      <alignment vertical="center" wrapText="1"/>
    </xf>
    <xf numFmtId="0" fontId="4" fillId="0" borderId="77" xfId="4" applyFont="1" applyBorder="1" applyAlignment="1" applyProtection="1">
      <alignment horizontal="right" vertical="center" wrapText="1"/>
    </xf>
    <xf numFmtId="0" fontId="22" fillId="0" borderId="115" xfId="0" applyFont="1" applyBorder="1" applyAlignment="1">
      <alignment horizontal="right" vertical="center" wrapText="1"/>
    </xf>
    <xf numFmtId="0" fontId="4" fillId="0" borderId="77" xfId="4" applyFont="1" applyBorder="1" applyAlignment="1" applyProtection="1">
      <alignment horizontal="right" vertical="center"/>
    </xf>
    <xf numFmtId="0" fontId="4" fillId="0" borderId="78" xfId="4" applyFont="1" applyFill="1" applyBorder="1" applyAlignment="1" applyProtection="1">
      <alignment vertical="top" wrapText="1"/>
    </xf>
    <xf numFmtId="0" fontId="4" fillId="0" borderId="79" xfId="4" applyFont="1" applyFill="1" applyBorder="1" applyAlignment="1" applyProtection="1">
      <alignment vertical="top" wrapText="1"/>
    </xf>
    <xf numFmtId="0" fontId="4" fillId="0" borderId="80" xfId="4" applyFont="1" applyFill="1" applyBorder="1" applyAlignment="1" applyProtection="1">
      <alignment horizontal="right" vertic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11" fillId="0" borderId="56" xfId="0" applyFont="1" applyFill="1" applyBorder="1" applyAlignment="1" applyProtection="1">
      <alignment horizontal="left" vertical="top" wrapText="1" indent="1"/>
    </xf>
    <xf numFmtId="0" fontId="11" fillId="0" borderId="20" xfId="0" applyFont="1" applyFill="1" applyBorder="1" applyAlignment="1" applyProtection="1">
      <alignment horizontal="left" vertical="top" wrapText="1" indent="1"/>
    </xf>
    <xf numFmtId="0" fontId="11" fillId="0" borderId="20" xfId="0" applyFont="1" applyFill="1" applyBorder="1" applyAlignment="1" applyProtection="1">
      <alignment vertical="top" wrapText="1"/>
    </xf>
    <xf numFmtId="0" fontId="18" fillId="0" borderId="5" xfId="0" applyFont="1" applyBorder="1" applyAlignment="1">
      <alignment horizontal="center"/>
    </xf>
    <xf numFmtId="0" fontId="4" fillId="0" borderId="15" xfId="4" applyFont="1" applyFill="1" applyBorder="1" applyAlignment="1" applyProtection="1"/>
    <xf numFmtId="0" fontId="4" fillId="0" borderId="0" xfId="4" applyFont="1" applyFill="1" applyAlignment="1" applyProtection="1"/>
    <xf numFmtId="9" fontId="11" fillId="4" borderId="6" xfId="6" applyFont="1" applyFill="1" applyBorder="1" applyAlignment="1" applyProtection="1">
      <alignment horizontal="center"/>
    </xf>
    <xf numFmtId="0" fontId="4" fillId="0" borderId="15" xfId="4" applyFont="1" applyFill="1" applyBorder="1" applyAlignment="1" applyProtection="1">
      <alignment vertical="center"/>
    </xf>
    <xf numFmtId="9" fontId="11" fillId="0" borderId="2" xfId="6" applyFont="1" applyBorder="1" applyAlignment="1" applyProtection="1">
      <alignment horizontal="center"/>
    </xf>
    <xf numFmtId="0" fontId="11" fillId="0" borderId="81" xfId="0" applyFont="1" applyFill="1" applyBorder="1" applyAlignment="1" applyProtection="1">
      <alignment vertical="top" wrapText="1"/>
    </xf>
    <xf numFmtId="0" fontId="10" fillId="4" borderId="1" xfId="0" applyFont="1" applyFill="1" applyBorder="1" applyAlignment="1" applyProtection="1"/>
    <xf numFmtId="0" fontId="10" fillId="4" borderId="2" xfId="0" applyFont="1" applyFill="1" applyBorder="1" applyAlignment="1" applyProtection="1"/>
    <xf numFmtId="0" fontId="10" fillId="11" borderId="1" xfId="0" applyFont="1" applyFill="1" applyBorder="1"/>
    <xf numFmtId="0" fontId="10" fillId="11" borderId="2" xfId="0" applyFont="1" applyFill="1" applyBorder="1"/>
    <xf numFmtId="9" fontId="11" fillId="0" borderId="26" xfId="6" applyFont="1" applyBorder="1" applyAlignment="1" applyProtection="1">
      <alignment horizontal="center"/>
    </xf>
    <xf numFmtId="168" fontId="10" fillId="4" borderId="7" xfId="0" applyNumberFormat="1" applyFont="1" applyFill="1" applyBorder="1" applyAlignment="1" applyProtection="1"/>
    <xf numFmtId="0" fontId="10" fillId="4" borderId="3" xfId="0" applyFont="1" applyFill="1" applyBorder="1" applyAlignment="1" applyProtection="1"/>
    <xf numFmtId="49" fontId="4" fillId="0" borderId="5" xfId="4" applyNumberFormat="1" applyFont="1" applyBorder="1" applyAlignment="1" applyProtection="1">
      <alignment horizontal="center"/>
    </xf>
    <xf numFmtId="0" fontId="4" fillId="0" borderId="82" xfId="4" applyFont="1" applyBorder="1" applyAlignment="1" applyProtection="1">
      <alignment horizontal="center"/>
    </xf>
    <xf numFmtId="0" fontId="18" fillId="0" borderId="82" xfId="0" applyFont="1" applyBorder="1" applyAlignment="1">
      <alignment horizontal="center"/>
    </xf>
    <xf numFmtId="168" fontId="11" fillId="0" borderId="82" xfId="0" applyNumberFormat="1" applyFont="1" applyBorder="1" applyAlignment="1" applyProtection="1">
      <alignment horizontal="center"/>
    </xf>
    <xf numFmtId="0" fontId="10" fillId="3" borderId="2" xfId="0" applyFont="1" applyFill="1" applyBorder="1" applyAlignment="1" applyProtection="1">
      <alignment horizontal="left" indent="1"/>
    </xf>
    <xf numFmtId="0" fontId="10" fillId="2" borderId="83" xfId="0" applyFont="1" applyFill="1" applyBorder="1" applyAlignment="1" applyProtection="1">
      <alignment horizontal="center" vertical="center" wrapText="1"/>
    </xf>
    <xf numFmtId="0" fontId="4" fillId="0" borderId="10" xfId="4" applyFont="1" applyBorder="1" applyAlignment="1" applyProtection="1">
      <alignment horizontal="center"/>
    </xf>
    <xf numFmtId="167" fontId="4" fillId="0" borderId="84" xfId="1" applyNumberFormat="1" applyFont="1" applyBorder="1" applyAlignment="1" applyProtection="1"/>
    <xf numFmtId="167" fontId="7" fillId="12" borderId="18" xfId="1" applyNumberFormat="1" applyFont="1" applyFill="1" applyBorder="1" applyAlignment="1" applyProtection="1">
      <alignment vertical="top" wrapText="1"/>
    </xf>
    <xf numFmtId="167" fontId="7" fillId="12" borderId="19" xfId="1" applyNumberFormat="1" applyFont="1" applyFill="1" applyBorder="1" applyAlignment="1" applyProtection="1">
      <alignment vertical="top" wrapText="1"/>
    </xf>
    <xf numFmtId="167" fontId="4" fillId="12" borderId="19" xfId="1" applyNumberFormat="1" applyFont="1" applyFill="1" applyBorder="1" applyAlignment="1" applyProtection="1">
      <alignment vertical="top" wrapText="1"/>
    </xf>
    <xf numFmtId="167" fontId="4" fillId="12" borderId="0" xfId="1" applyNumberFormat="1" applyFont="1" applyFill="1" applyBorder="1" applyAlignment="1" applyProtection="1">
      <alignment vertical="top" wrapText="1"/>
    </xf>
    <xf numFmtId="167" fontId="4" fillId="12" borderId="0" xfId="1" applyNumberFormat="1" applyFont="1" applyFill="1" applyBorder="1" applyAlignment="1" applyProtection="1"/>
    <xf numFmtId="167" fontId="4" fillId="0" borderId="56" xfId="1" applyNumberFormat="1" applyFont="1" applyBorder="1" applyAlignment="1" applyProtection="1"/>
    <xf numFmtId="0" fontId="11" fillId="0" borderId="81"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12" borderId="0" xfId="4" applyFont="1" applyFill="1" applyBorder="1" applyAlignment="1" applyProtection="1">
      <alignment horizontal="left" vertical="top" wrapText="1"/>
    </xf>
    <xf numFmtId="0" fontId="10" fillId="4" borderId="12" xfId="0" applyFont="1" applyFill="1" applyBorder="1" applyAlignment="1" applyProtection="1"/>
    <xf numFmtId="0" fontId="11" fillId="12" borderId="2" xfId="4" applyFont="1" applyFill="1" applyBorder="1" applyAlignment="1" applyProtection="1">
      <alignment horizontal="left" vertical="top" wrapText="1"/>
    </xf>
    <xf numFmtId="0" fontId="11" fillId="12" borderId="3" xfId="4" applyFont="1" applyFill="1" applyBorder="1" applyAlignment="1" applyProtection="1">
      <alignment horizontal="left" vertical="top" wrapText="1"/>
    </xf>
    <xf numFmtId="0" fontId="11" fillId="12" borderId="2" xfId="0" applyFont="1" applyFill="1" applyBorder="1" applyAlignment="1" applyProtection="1">
      <alignment vertical="top" wrapText="1"/>
    </xf>
    <xf numFmtId="0" fontId="4" fillId="0" borderId="85" xfId="4" applyFont="1" applyBorder="1" applyAlignment="1" applyProtection="1">
      <alignment horizontal="center"/>
    </xf>
    <xf numFmtId="0" fontId="22" fillId="0" borderId="85" xfId="0" applyFont="1" applyBorder="1" applyAlignment="1">
      <alignment horizontal="center" wrapText="1"/>
    </xf>
    <xf numFmtId="168" fontId="11" fillId="0" borderId="85" xfId="2" applyNumberFormat="1" applyFont="1" applyBorder="1" applyAlignment="1" applyProtection="1">
      <alignment horizontal="center"/>
    </xf>
    <xf numFmtId="168" fontId="4" fillId="0" borderId="5" xfId="2" applyNumberFormat="1" applyFont="1" applyBorder="1" applyAlignment="1" applyProtection="1">
      <alignment horizontal="center"/>
    </xf>
    <xf numFmtId="0" fontId="11" fillId="9" borderId="82" xfId="0" applyFont="1" applyFill="1" applyBorder="1" applyAlignment="1" applyProtection="1">
      <alignment horizontal="center" vertical="center"/>
      <protection locked="0"/>
    </xf>
    <xf numFmtId="168" fontId="11" fillId="0" borderId="82" xfId="0" applyNumberFormat="1" applyFont="1" applyBorder="1" applyAlignment="1" applyProtection="1"/>
    <xf numFmtId="169" fontId="11" fillId="0" borderId="5" xfId="0" applyNumberFormat="1" applyFont="1" applyBorder="1" applyAlignment="1">
      <alignment horizontal="center"/>
    </xf>
    <xf numFmtId="0" fontId="0" fillId="10" borderId="86" xfId="0" applyFont="1" applyFill="1" applyBorder="1" applyAlignment="1" applyProtection="1">
      <alignment horizontal="center" vertical="center" wrapText="1"/>
      <protection locked="0"/>
    </xf>
    <xf numFmtId="0" fontId="0" fillId="10" borderId="87" xfId="0" applyFont="1" applyFill="1" applyBorder="1" applyAlignment="1" applyProtection="1">
      <alignment horizontal="center" vertical="center" wrapText="1"/>
      <protection locked="0"/>
    </xf>
    <xf numFmtId="0" fontId="18" fillId="0" borderId="87" xfId="0" applyFont="1" applyFill="1" applyBorder="1" applyAlignment="1">
      <alignment horizontal="left" vertical="center"/>
    </xf>
    <xf numFmtId="0" fontId="18" fillId="0" borderId="88" xfId="0" applyFont="1" applyFill="1" applyBorder="1" applyAlignment="1">
      <alignment vertical="center"/>
    </xf>
    <xf numFmtId="0" fontId="17" fillId="0" borderId="18" xfId="3" applyBorder="1" applyAlignment="1">
      <alignment horizontal="left" vertical="top"/>
    </xf>
    <xf numFmtId="0" fontId="11" fillId="0" borderId="0" xfId="0" applyFont="1" applyBorder="1" applyProtection="1"/>
    <xf numFmtId="168" fontId="11" fillId="0" borderId="5" xfId="0" applyNumberFormat="1" applyFont="1" applyBorder="1" applyAlignment="1" applyProtection="1">
      <alignment vertical="center"/>
      <protection locked="0"/>
    </xf>
    <xf numFmtId="0" fontId="10" fillId="4" borderId="7" xfId="0" applyFont="1" applyFill="1" applyBorder="1" applyAlignment="1" applyProtection="1">
      <alignment horizontal="right"/>
      <protection locked="0"/>
    </xf>
    <xf numFmtId="0" fontId="11" fillId="0" borderId="25" xfId="0" applyFont="1" applyFill="1" applyBorder="1" applyAlignment="1" applyProtection="1">
      <alignment vertical="top" wrapText="1"/>
      <protection locked="0"/>
    </xf>
    <xf numFmtId="0" fontId="4" fillId="0" borderId="20" xfId="0" applyFont="1" applyBorder="1" applyProtection="1">
      <protection locked="0"/>
    </xf>
    <xf numFmtId="0" fontId="10" fillId="3" borderId="2" xfId="0" applyFont="1" applyFill="1" applyBorder="1" applyAlignment="1" applyProtection="1">
      <protection locked="0"/>
    </xf>
    <xf numFmtId="168" fontId="10" fillId="4" borderId="7" xfId="0" applyNumberFormat="1" applyFont="1" applyFill="1" applyBorder="1" applyAlignment="1" applyProtection="1">
      <alignment horizontal="right"/>
      <protection locked="0"/>
    </xf>
    <xf numFmtId="0" fontId="11" fillId="0" borderId="25" xfId="0" applyFont="1" applyFill="1" applyBorder="1" applyAlignment="1" applyProtection="1">
      <alignment vertical="top"/>
      <protection locked="0"/>
    </xf>
    <xf numFmtId="0" fontId="10" fillId="0" borderId="20" xfId="0" applyFont="1" applyBorder="1" applyAlignment="1" applyProtection="1">
      <alignment horizontal="right"/>
      <protection locked="0"/>
    </xf>
    <xf numFmtId="0" fontId="10" fillId="2" borderId="8" xfId="0" applyFont="1" applyFill="1" applyBorder="1" applyAlignment="1" applyProtection="1">
      <alignment horizontal="center" vertical="center" wrapText="1"/>
      <protection locked="0"/>
    </xf>
    <xf numFmtId="168" fontId="10" fillId="4" borderId="8" xfId="0" applyNumberFormat="1" applyFont="1" applyFill="1" applyBorder="1" applyAlignment="1" applyProtection="1">
      <alignment horizontal="right"/>
      <protection locked="0"/>
    </xf>
    <xf numFmtId="0" fontId="11" fillId="0" borderId="20" xfId="0" applyFont="1" applyBorder="1" applyAlignment="1" applyProtection="1">
      <alignment horizontal="right"/>
      <protection locked="0"/>
    </xf>
    <xf numFmtId="0" fontId="11" fillId="0" borderId="20" xfId="0" applyFont="1" applyFill="1" applyBorder="1" applyAlignment="1" applyProtection="1">
      <alignment vertical="top" wrapText="1"/>
      <protection locked="0"/>
    </xf>
    <xf numFmtId="0" fontId="11" fillId="0" borderId="0" xfId="0" applyFont="1" applyBorder="1" applyAlignment="1" applyProtection="1">
      <alignment horizontal="right"/>
      <protection locked="0"/>
    </xf>
    <xf numFmtId="0" fontId="11" fillId="0" borderId="19" xfId="0" applyFont="1" applyBorder="1" applyAlignment="1" applyProtection="1">
      <alignment horizontal="right"/>
      <protection locked="0"/>
    </xf>
    <xf numFmtId="0" fontId="11" fillId="12" borderId="2" xfId="0" applyFont="1" applyFill="1" applyBorder="1" applyAlignment="1" applyProtection="1">
      <alignment vertical="top" wrapText="1"/>
      <protection locked="0"/>
    </xf>
    <xf numFmtId="0" fontId="11" fillId="0" borderId="20" xfId="0" applyFont="1" applyFill="1" applyBorder="1" applyAlignment="1" applyProtection="1">
      <alignment horizontal="left" vertical="top" wrapText="1"/>
      <protection locked="0"/>
    </xf>
    <xf numFmtId="0" fontId="11" fillId="12" borderId="2" xfId="4" applyFont="1" applyFill="1" applyBorder="1" applyAlignment="1" applyProtection="1">
      <alignment horizontal="left" vertical="top" wrapText="1"/>
      <protection locked="0"/>
    </xf>
    <xf numFmtId="0" fontId="11" fillId="12" borderId="0" xfId="4" applyFont="1" applyFill="1" applyBorder="1" applyAlignment="1" applyProtection="1">
      <alignment horizontal="left" vertical="top" wrapText="1"/>
      <protection locked="0"/>
    </xf>
    <xf numFmtId="167" fontId="15" fillId="0" borderId="22" xfId="1" applyNumberFormat="1" applyFont="1" applyBorder="1" applyAlignment="1" applyProtection="1">
      <alignment vertical="top" wrapText="1"/>
    </xf>
    <xf numFmtId="168" fontId="11" fillId="0" borderId="4" xfId="0" applyNumberFormat="1" applyFont="1" applyBorder="1" applyAlignment="1" applyProtection="1">
      <alignment vertical="center"/>
    </xf>
    <xf numFmtId="168" fontId="11" fillId="0" borderId="5" xfId="0" applyNumberFormat="1" applyFont="1" applyBorder="1" applyAlignment="1" applyProtection="1">
      <alignment vertical="center"/>
    </xf>
    <xf numFmtId="168" fontId="11" fillId="0" borderId="82" xfId="0" applyNumberFormat="1" applyFont="1" applyBorder="1" applyAlignment="1" applyProtection="1">
      <alignment vertical="center"/>
    </xf>
    <xf numFmtId="168" fontId="11" fillId="0" borderId="6" xfId="0" applyNumberFormat="1" applyFont="1" applyBorder="1" applyAlignment="1" applyProtection="1">
      <alignment vertical="center"/>
    </xf>
    <xf numFmtId="168" fontId="11" fillId="0" borderId="7" xfId="0" applyNumberFormat="1" applyFont="1" applyBorder="1" applyAlignment="1" applyProtection="1">
      <alignment vertical="center"/>
    </xf>
    <xf numFmtId="168" fontId="4" fillId="0" borderId="5" xfId="0" applyNumberFormat="1" applyFont="1" applyFill="1" applyBorder="1" applyAlignment="1" applyProtection="1">
      <alignment vertical="center"/>
    </xf>
    <xf numFmtId="168" fontId="11" fillId="0" borderId="8" xfId="0" applyNumberFormat="1" applyFont="1" applyFill="1" applyBorder="1" applyAlignment="1" applyProtection="1">
      <alignment horizontal="center"/>
    </xf>
    <xf numFmtId="168" fontId="11" fillId="0" borderId="85" xfId="0" applyNumberFormat="1" applyFont="1" applyBorder="1" applyAlignment="1" applyProtection="1">
      <alignment horizontal="center"/>
    </xf>
    <xf numFmtId="0" fontId="18" fillId="0" borderId="0" xfId="0" applyFont="1" applyBorder="1" applyAlignment="1" applyProtection="1">
      <alignment vertical="center"/>
    </xf>
    <xf numFmtId="0" fontId="18" fillId="0" borderId="89" xfId="0" applyFont="1" applyFill="1" applyBorder="1" applyAlignment="1">
      <alignment horizontal="right" vertical="center"/>
    </xf>
    <xf numFmtId="0" fontId="18" fillId="0" borderId="90" xfId="0" applyFont="1" applyFill="1" applyBorder="1" applyAlignment="1">
      <alignment horizontal="right" vertical="center"/>
    </xf>
    <xf numFmtId="49" fontId="18" fillId="10" borderId="91" xfId="0" applyNumberFormat="1" applyFont="1" applyFill="1" applyBorder="1" applyAlignment="1" applyProtection="1">
      <alignment horizontal="left" vertical="center"/>
      <protection locked="0"/>
    </xf>
    <xf numFmtId="0" fontId="18" fillId="0" borderId="92" xfId="0" applyFont="1" applyFill="1" applyBorder="1" applyAlignment="1">
      <alignment horizontal="right" vertical="center"/>
    </xf>
    <xf numFmtId="0" fontId="18" fillId="0" borderId="93" xfId="0" applyFont="1" applyFill="1" applyBorder="1" applyAlignment="1">
      <alignment horizontal="right" vertical="center"/>
    </xf>
    <xf numFmtId="49" fontId="18" fillId="10" borderId="88" xfId="0" applyNumberFormat="1" applyFont="1" applyFill="1" applyBorder="1" applyAlignment="1" applyProtection="1">
      <alignment horizontal="left" vertical="center"/>
      <protection locked="0"/>
    </xf>
    <xf numFmtId="49" fontId="14" fillId="0" borderId="0" xfId="0" applyNumberFormat="1" applyFont="1" applyBorder="1" applyAlignment="1" applyProtection="1">
      <alignment wrapText="1"/>
    </xf>
    <xf numFmtId="0" fontId="4" fillId="0" borderId="8" xfId="4" applyFont="1" applyBorder="1" applyAlignment="1" applyProtection="1"/>
    <xf numFmtId="0" fontId="29" fillId="9" borderId="85" xfId="0" applyFont="1" applyFill="1" applyBorder="1" applyAlignment="1" applyProtection="1">
      <alignment horizontal="center"/>
      <protection locked="0"/>
    </xf>
    <xf numFmtId="0" fontId="29" fillId="9" borderId="5" xfId="0" applyFont="1" applyFill="1" applyBorder="1" applyAlignment="1" applyProtection="1">
      <alignment horizontal="center"/>
      <protection locked="0"/>
    </xf>
    <xf numFmtId="0" fontId="29" fillId="9" borderId="6" xfId="0" applyFont="1" applyFill="1" applyBorder="1" applyAlignment="1" applyProtection="1">
      <alignment horizontal="center" vertical="center"/>
      <protection locked="0"/>
    </xf>
    <xf numFmtId="10" fontId="11" fillId="0" borderId="5" xfId="6" applyNumberFormat="1" applyFont="1" applyBorder="1" applyAlignment="1" applyProtection="1">
      <alignment horizontal="center"/>
    </xf>
    <xf numFmtId="10" fontId="11" fillId="0" borderId="6" xfId="6" applyNumberFormat="1" applyFont="1" applyBorder="1" applyAlignment="1" applyProtection="1">
      <alignment horizontal="center"/>
    </xf>
    <xf numFmtId="0" fontId="10" fillId="4" borderId="13" xfId="0" applyFont="1" applyFill="1" applyBorder="1" applyAlignment="1" applyProtection="1"/>
    <xf numFmtId="0" fontId="10" fillId="4" borderId="24" xfId="0" applyFont="1" applyFill="1" applyBorder="1" applyAlignment="1" applyProtection="1">
      <alignment horizontal="center"/>
    </xf>
    <xf numFmtId="168" fontId="10" fillId="4" borderId="24" xfId="0" applyNumberFormat="1" applyFont="1" applyFill="1" applyBorder="1" applyAlignment="1" applyProtection="1">
      <alignment horizontal="right"/>
      <protection locked="0"/>
    </xf>
    <xf numFmtId="168" fontId="10" fillId="4" borderId="24" xfId="0" applyNumberFormat="1" applyFont="1" applyFill="1" applyBorder="1" applyAlignment="1" applyProtection="1">
      <alignment horizontal="center"/>
    </xf>
    <xf numFmtId="0" fontId="11" fillId="0" borderId="11" xfId="0" applyFont="1" applyFill="1" applyBorder="1" applyAlignment="1" applyProtection="1">
      <alignment horizontal="center" vertical="center"/>
    </xf>
    <xf numFmtId="0" fontId="4" fillId="0" borderId="0" xfId="4"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0" xfId="0" applyFont="1" applyFill="1" applyBorder="1" applyAlignment="1" applyProtection="1">
      <alignment vertical="top"/>
    </xf>
    <xf numFmtId="0" fontId="13" fillId="0" borderId="55" xfId="4" applyFont="1" applyFill="1" applyBorder="1" applyAlignment="1" applyProtection="1">
      <alignment vertical="top" wrapText="1"/>
    </xf>
    <xf numFmtId="0" fontId="6" fillId="0" borderId="15" xfId="4" applyFont="1" applyFill="1" applyBorder="1" applyAlignment="1" applyProtection="1">
      <alignment horizontal="center"/>
    </xf>
    <xf numFmtId="0" fontId="4" fillId="0" borderId="22" xfId="4" applyFont="1" applyFill="1" applyBorder="1" applyAlignment="1" applyProtection="1"/>
    <xf numFmtId="0" fontId="7" fillId="0" borderId="15" xfId="4" applyFont="1" applyFill="1" applyBorder="1" applyAlignment="1" applyProtection="1">
      <alignment vertical="top" wrapText="1"/>
    </xf>
    <xf numFmtId="0" fontId="7" fillId="0" borderId="107" xfId="4" applyFont="1" applyFill="1" applyBorder="1" applyAlignment="1" applyProtection="1">
      <alignment horizontal="center" vertical="top" wrapText="1"/>
    </xf>
    <xf numFmtId="0" fontId="5" fillId="0" borderId="0" xfId="4" applyFont="1" applyFill="1" applyBorder="1" applyAlignment="1" applyProtection="1">
      <alignment vertical="center" wrapText="1"/>
    </xf>
    <xf numFmtId="0" fontId="4" fillId="0" borderId="0" xfId="4" applyFont="1" applyFill="1" applyBorder="1" applyAlignment="1" applyProtection="1">
      <alignment horizontal="left" vertical="top" wrapText="1"/>
    </xf>
    <xf numFmtId="0" fontId="22" fillId="0" borderId="0" xfId="0" applyFont="1" applyFill="1" applyBorder="1" applyAlignment="1">
      <alignment horizontal="center" vertical="center" wrapText="1"/>
    </xf>
    <xf numFmtId="0" fontId="4" fillId="0" borderId="20" xfId="4"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horizontal="center" vertical="center" wrapText="1"/>
    </xf>
    <xf numFmtId="9" fontId="11" fillId="0" borderId="0" xfId="6" applyFont="1" applyFill="1" applyBorder="1" applyAlignment="1" applyProtection="1">
      <alignment horizontal="center"/>
    </xf>
    <xf numFmtId="165" fontId="10" fillId="0" borderId="0" xfId="0" applyNumberFormat="1" applyFont="1" applyFill="1" applyBorder="1" applyAlignment="1" applyProtection="1">
      <alignment horizontal="center"/>
    </xf>
    <xf numFmtId="0" fontId="4" fillId="0" borderId="20" xfId="0" applyFont="1" applyFill="1" applyBorder="1" applyProtection="1"/>
    <xf numFmtId="165" fontId="10" fillId="0" borderId="20" xfId="0" applyNumberFormat="1" applyFont="1" applyFill="1" applyBorder="1" applyAlignment="1" applyProtection="1">
      <alignment horizontal="center"/>
    </xf>
    <xf numFmtId="49" fontId="14" fillId="0" borderId="0" xfId="0" applyNumberFormat="1" applyFont="1" applyFill="1" applyBorder="1" applyAlignment="1" applyProtection="1">
      <alignment wrapText="1"/>
    </xf>
    <xf numFmtId="0" fontId="11" fillId="0" borderId="20" xfId="0" applyFont="1" applyFill="1" applyBorder="1" applyProtection="1"/>
    <xf numFmtId="0" fontId="11" fillId="0" borderId="0" xfId="0" applyFont="1" applyFill="1" applyBorder="1" applyProtection="1"/>
    <xf numFmtId="0" fontId="11" fillId="0" borderId="106" xfId="0" applyFont="1" applyFill="1" applyBorder="1" applyProtection="1"/>
    <xf numFmtId="0" fontId="10" fillId="0" borderId="0" xfId="0" applyFont="1" applyFill="1" applyBorder="1" applyAlignment="1" applyProtection="1">
      <alignment horizontal="center" wrapText="1"/>
    </xf>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xf>
    <xf numFmtId="10" fontId="11" fillId="0" borderId="0" xfId="6" applyNumberFormat="1" applyFont="1" applyFill="1" applyBorder="1" applyAlignment="1" applyProtection="1">
      <alignment horizontal="center"/>
    </xf>
    <xf numFmtId="165" fontId="11" fillId="0" borderId="0" xfId="0" applyNumberFormat="1" applyFont="1" applyFill="1" applyBorder="1" applyAlignment="1" applyProtection="1">
      <alignment horizontal="center"/>
    </xf>
    <xf numFmtId="10" fontId="5" fillId="0" borderId="15" xfId="7" applyNumberFormat="1" applyFont="1" applyFill="1" applyBorder="1" applyAlignment="1" applyProtection="1"/>
    <xf numFmtId="0" fontId="4" fillId="0" borderId="0" xfId="4" applyNumberFormat="1" applyFont="1" applyFill="1" applyAlignment="1" applyProtection="1"/>
    <xf numFmtId="0" fontId="6" fillId="0" borderId="15" xfId="4" applyNumberFormat="1" applyFont="1" applyFill="1" applyBorder="1" applyAlignment="1" applyProtection="1">
      <alignment horizontal="center"/>
    </xf>
    <xf numFmtId="0" fontId="4" fillId="0" borderId="22" xfId="4" applyNumberFormat="1" applyFont="1" applyFill="1" applyBorder="1" applyAlignment="1" applyProtection="1"/>
    <xf numFmtId="0" fontId="7" fillId="0" borderId="15" xfId="4" applyNumberFormat="1" applyFont="1" applyFill="1" applyBorder="1" applyAlignment="1" applyProtection="1">
      <alignment vertical="top" wrapText="1"/>
    </xf>
    <xf numFmtId="0" fontId="7" fillId="0" borderId="107" xfId="4" applyNumberFormat="1" applyFont="1" applyFill="1" applyBorder="1" applyAlignment="1" applyProtection="1">
      <alignment horizontal="center" vertical="top" wrapText="1"/>
    </xf>
    <xf numFmtId="0" fontId="4" fillId="0" borderId="19" xfId="4" applyNumberFormat="1" applyFont="1" applyFill="1" applyBorder="1" applyAlignment="1" applyProtection="1">
      <alignment vertical="top" wrapText="1"/>
    </xf>
    <xf numFmtId="0" fontId="5" fillId="0" borderId="0" xfId="4" applyNumberFormat="1" applyFont="1" applyFill="1" applyBorder="1" applyAlignment="1" applyProtection="1">
      <alignment vertical="center" wrapText="1"/>
    </xf>
    <xf numFmtId="0" fontId="4" fillId="0" borderId="0" xfId="4" applyNumberFormat="1" applyFont="1" applyFill="1" applyBorder="1" applyAlignment="1" applyProtection="1">
      <alignment horizontal="left" vertical="top" wrapText="1"/>
    </xf>
    <xf numFmtId="0" fontId="22" fillId="0" borderId="0" xfId="0" applyNumberFormat="1" applyFont="1" applyFill="1" applyBorder="1" applyAlignment="1">
      <alignment horizontal="center" vertical="center" wrapText="1"/>
    </xf>
    <xf numFmtId="0" fontId="4" fillId="0" borderId="0" xfId="4" applyNumberFormat="1" applyFont="1" applyFill="1" applyBorder="1" applyAlignment="1" applyProtection="1">
      <alignment vertical="top" wrapText="1"/>
    </xf>
    <xf numFmtId="0" fontId="4" fillId="0" borderId="20" xfId="4" applyNumberFormat="1" applyFont="1" applyFill="1" applyBorder="1" applyAlignment="1" applyProtection="1"/>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center" vertical="center" wrapText="1"/>
    </xf>
    <xf numFmtId="0" fontId="11" fillId="0" borderId="0" xfId="6" applyNumberFormat="1" applyFont="1" applyFill="1" applyBorder="1" applyAlignment="1" applyProtection="1">
      <alignment horizontal="center"/>
    </xf>
    <xf numFmtId="0" fontId="10" fillId="0" borderId="0" xfId="0" applyNumberFormat="1" applyFont="1" applyFill="1" applyBorder="1" applyAlignment="1" applyProtection="1">
      <alignment horizontal="center"/>
    </xf>
    <xf numFmtId="0" fontId="11" fillId="0" borderId="0" xfId="4" applyNumberFormat="1" applyFont="1" applyFill="1" applyBorder="1" applyAlignment="1" applyProtection="1">
      <alignment horizontal="left" vertical="top" wrapText="1"/>
    </xf>
    <xf numFmtId="0" fontId="11" fillId="0" borderId="16" xfId="4" applyNumberFormat="1" applyFont="1" applyFill="1" applyBorder="1" applyAlignment="1" applyProtection="1">
      <alignment horizontal="left" vertical="top" wrapText="1"/>
    </xf>
    <xf numFmtId="0" fontId="11" fillId="0" borderId="94" xfId="4" applyNumberFormat="1" applyFont="1" applyFill="1" applyBorder="1" applyAlignment="1" applyProtection="1">
      <alignment horizontal="left" vertical="center" wrapText="1"/>
    </xf>
    <xf numFmtId="0" fontId="11" fillId="0" borderId="107" xfId="4" applyNumberFormat="1" applyFont="1" applyFill="1" applyBorder="1" applyAlignment="1" applyProtection="1">
      <alignment horizontal="left" vertical="center" wrapText="1"/>
    </xf>
    <xf numFmtId="0" fontId="5" fillId="0" borderId="15" xfId="7" applyNumberFormat="1" applyFont="1" applyFill="1" applyBorder="1" applyAlignment="1" applyProtection="1"/>
    <xf numFmtId="0" fontId="4" fillId="0" borderId="107" xfId="4" applyFont="1" applyBorder="1" applyAlignment="1" applyProtection="1"/>
    <xf numFmtId="0" fontId="11" fillId="0" borderId="0" xfId="4" applyFont="1" applyBorder="1" applyAlignment="1" applyProtection="1"/>
    <xf numFmtId="0" fontId="11" fillId="0" borderId="14" xfId="0" applyFont="1" applyFill="1" applyBorder="1" applyAlignment="1" applyProtection="1">
      <alignment vertical="top" wrapText="1"/>
    </xf>
    <xf numFmtId="0" fontId="11" fillId="0" borderId="116" xfId="0" applyFont="1" applyFill="1" applyBorder="1" applyProtection="1"/>
    <xf numFmtId="0" fontId="4" fillId="0" borderId="10" xfId="4" applyFont="1" applyFill="1" applyBorder="1" applyAlignment="1" applyProtection="1"/>
    <xf numFmtId="0" fontId="4" fillId="0" borderId="118" xfId="4" applyFont="1" applyBorder="1" applyAlignment="1" applyProtection="1"/>
    <xf numFmtId="0" fontId="10" fillId="0" borderId="10" xfId="0" applyFont="1" applyFill="1" applyBorder="1" applyAlignment="1" applyProtection="1"/>
    <xf numFmtId="0" fontId="4" fillId="0" borderId="119" xfId="4" applyFont="1" applyBorder="1" applyAlignment="1" applyProtection="1"/>
    <xf numFmtId="9" fontId="11" fillId="0" borderId="10" xfId="6" applyFont="1" applyFill="1" applyBorder="1" applyAlignment="1" applyProtection="1">
      <alignment horizontal="center"/>
    </xf>
    <xf numFmtId="9" fontId="11" fillId="0" borderId="83" xfId="6" applyFont="1" applyFill="1" applyBorder="1" applyAlignment="1" applyProtection="1">
      <alignment horizontal="center"/>
    </xf>
    <xf numFmtId="0" fontId="10" fillId="0" borderId="13" xfId="0" applyNumberFormat="1" applyFont="1" applyFill="1" applyBorder="1" applyAlignment="1" applyProtection="1">
      <alignment horizontal="center" vertical="center" wrapText="1"/>
    </xf>
    <xf numFmtId="9" fontId="30" fillId="0" borderId="10" xfId="6" applyFont="1" applyFill="1" applyBorder="1" applyAlignment="1" applyProtection="1">
      <alignment horizontal="center"/>
    </xf>
    <xf numFmtId="0" fontId="30" fillId="0" borderId="10" xfId="0" applyFont="1" applyFill="1" applyBorder="1" applyAlignment="1" applyProtection="1">
      <alignment horizontal="center" wrapText="1"/>
    </xf>
    <xf numFmtId="0" fontId="11" fillId="0" borderId="82" xfId="4" applyFont="1" applyBorder="1" applyAlignment="1" applyProtection="1">
      <alignment horizontal="center"/>
    </xf>
    <xf numFmtId="0" fontId="11" fillId="0" borderId="82" xfId="0" applyFont="1" applyBorder="1" applyAlignment="1">
      <alignment horizontal="center"/>
    </xf>
    <xf numFmtId="0" fontId="4" fillId="0" borderId="117" xfId="4" applyFont="1" applyFill="1" applyBorder="1" applyAlignment="1" applyProtection="1"/>
    <xf numFmtId="170" fontId="10" fillId="0" borderId="0" xfId="0" applyNumberFormat="1" applyFont="1" applyFill="1" applyBorder="1" applyAlignment="1" applyProtection="1">
      <alignment horizontal="center" vertical="center" wrapText="1"/>
    </xf>
    <xf numFmtId="10" fontId="11" fillId="0" borderId="4" xfId="6" applyNumberFormat="1" applyFont="1" applyBorder="1" applyAlignment="1" applyProtection="1">
      <alignment horizontal="center"/>
    </xf>
    <xf numFmtId="0" fontId="11" fillId="0" borderId="0" xfId="0" applyFont="1" applyFill="1" applyBorder="1" applyAlignment="1" applyProtection="1">
      <alignment horizontal="center" vertical="center" wrapText="1"/>
    </xf>
    <xf numFmtId="0" fontId="11" fillId="0" borderId="8" xfId="0" applyFont="1" applyFill="1" applyBorder="1" applyProtection="1"/>
    <xf numFmtId="0" fontId="4" fillId="0" borderId="8" xfId="4" applyFont="1" applyFill="1" applyBorder="1" applyAlignment="1" applyProtection="1"/>
    <xf numFmtId="0" fontId="11" fillId="0" borderId="94" xfId="4" applyFont="1" applyFill="1" applyBorder="1" applyAlignment="1" applyProtection="1">
      <alignment horizontal="left" vertical="center" wrapText="1"/>
    </xf>
    <xf numFmtId="0" fontId="11" fillId="0" borderId="94" xfId="4" applyFont="1" applyFill="1" applyBorder="1" applyAlignment="1" applyProtection="1">
      <alignment horizontal="left" vertical="center" wrapText="1"/>
    </xf>
    <xf numFmtId="172" fontId="4" fillId="0" borderId="0" xfId="4" applyNumberFormat="1" applyFont="1" applyAlignment="1" applyProtection="1">
      <alignment vertical="center"/>
    </xf>
    <xf numFmtId="172" fontId="4" fillId="0" borderId="0" xfId="4" applyNumberFormat="1" applyFont="1" applyAlignment="1" applyProtection="1"/>
    <xf numFmtId="172" fontId="4" fillId="0" borderId="15" xfId="4" applyNumberFormat="1" applyFont="1" applyFill="1" applyBorder="1" applyAlignment="1" applyProtection="1"/>
    <xf numFmtId="172" fontId="4" fillId="0" borderId="15" xfId="4" applyNumberFormat="1" applyFont="1" applyBorder="1" applyAlignment="1" applyProtection="1"/>
    <xf numFmtId="172" fontId="4" fillId="0" borderId="15" xfId="4" applyNumberFormat="1" applyFont="1" applyBorder="1" applyAlignment="1" applyProtection="1">
      <alignment vertical="center"/>
    </xf>
    <xf numFmtId="172" fontId="4" fillId="14" borderId="15" xfId="4" applyNumberFormat="1" applyFont="1" applyFill="1" applyBorder="1" applyAlignment="1" applyProtection="1"/>
    <xf numFmtId="171" fontId="10"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left" vertical="top" wrapText="1"/>
    </xf>
    <xf numFmtId="0" fontId="11" fillId="0" borderId="2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xf>
    <xf numFmtId="0" fontId="4" fillId="0" borderId="0" xfId="4" applyFont="1" applyFill="1" applyAlignment="1" applyProtection="1">
      <alignment horizontal="left"/>
    </xf>
    <xf numFmtId="0" fontId="13" fillId="0" borderId="55" xfId="4" applyFont="1" applyFill="1" applyBorder="1" applyAlignment="1" applyProtection="1">
      <alignment horizontal="left" vertical="top" wrapText="1"/>
    </xf>
    <xf numFmtId="0" fontId="6" fillId="0" borderId="15" xfId="4" applyFont="1" applyFill="1" applyBorder="1" applyAlignment="1" applyProtection="1">
      <alignment horizontal="left"/>
    </xf>
    <xf numFmtId="0" fontId="4" fillId="0" borderId="22" xfId="4" applyFont="1" applyFill="1" applyBorder="1" applyAlignment="1" applyProtection="1">
      <alignment horizontal="left"/>
    </xf>
    <xf numFmtId="0" fontId="7" fillId="0" borderId="15" xfId="4" applyFont="1" applyFill="1" applyBorder="1" applyAlignment="1" applyProtection="1">
      <alignment horizontal="left" vertical="top" wrapText="1"/>
    </xf>
    <xf numFmtId="0" fontId="7" fillId="0" borderId="107" xfId="4" applyFont="1" applyFill="1" applyBorder="1" applyAlignment="1" applyProtection="1">
      <alignment horizontal="left" vertical="top" wrapText="1"/>
    </xf>
    <xf numFmtId="0" fontId="4" fillId="0" borderId="19" xfId="4" applyFont="1" applyFill="1" applyBorder="1" applyAlignment="1" applyProtection="1">
      <alignment horizontal="left" vertical="top" wrapText="1"/>
    </xf>
    <xf numFmtId="0" fontId="5" fillId="0" borderId="0" xfId="4" applyFont="1" applyFill="1" applyBorder="1" applyAlignment="1" applyProtection="1">
      <alignment horizontal="left" vertical="center" wrapText="1"/>
    </xf>
    <xf numFmtId="0" fontId="22" fillId="0" borderId="0" xfId="0" applyFont="1" applyFill="1" applyBorder="1" applyAlignment="1">
      <alignment horizontal="left" vertical="center" wrapText="1"/>
    </xf>
    <xf numFmtId="0" fontId="4" fillId="0" borderId="20" xfId="4" applyFont="1" applyFill="1" applyBorder="1" applyAlignment="1" applyProtection="1">
      <alignment horizontal="left"/>
    </xf>
    <xf numFmtId="0" fontId="10" fillId="0" borderId="0" xfId="0" applyFont="1" applyFill="1" applyBorder="1" applyAlignment="1" applyProtection="1">
      <alignment horizontal="left" vertical="center" wrapText="1"/>
    </xf>
    <xf numFmtId="0" fontId="11" fillId="0" borderId="0" xfId="6" applyNumberFormat="1" applyFont="1" applyFill="1" applyBorder="1" applyAlignment="1" applyProtection="1">
      <alignment horizontal="left"/>
    </xf>
    <xf numFmtId="0" fontId="4" fillId="0" borderId="2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xf>
    <xf numFmtId="0" fontId="10" fillId="0" borderId="20" xfId="0" applyNumberFormat="1" applyFont="1" applyFill="1" applyBorder="1" applyAlignment="1" applyProtection="1">
      <alignment horizontal="left"/>
    </xf>
    <xf numFmtId="0" fontId="14" fillId="0" borderId="0" xfId="0" applyNumberFormat="1" applyFont="1" applyFill="1" applyBorder="1" applyAlignment="1" applyProtection="1">
      <alignment horizontal="left" wrapText="1"/>
    </xf>
    <xf numFmtId="0" fontId="11" fillId="0" borderId="20"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wrapText="1"/>
    </xf>
    <xf numFmtId="0" fontId="4" fillId="0" borderId="0" xfId="4" applyFont="1" applyBorder="1" applyAlignment="1" applyProtection="1">
      <alignment horizontal="left"/>
    </xf>
    <xf numFmtId="0" fontId="10" fillId="0" borderId="0" xfId="0" applyFont="1" applyFill="1" applyBorder="1" applyAlignment="1" applyProtection="1">
      <alignment horizontal="left" wrapText="1"/>
    </xf>
    <xf numFmtId="165" fontId="10" fillId="0" borderId="0" xfId="0" applyNumberFormat="1" applyFont="1" applyFill="1" applyBorder="1" applyAlignment="1" applyProtection="1">
      <alignment horizontal="left"/>
    </xf>
    <xf numFmtId="0" fontId="13" fillId="0" borderId="55" xfId="4" applyNumberFormat="1" applyFont="1" applyFill="1" applyBorder="1" applyAlignment="1" applyProtection="1">
      <alignment vertical="top" wrapText="1"/>
    </xf>
    <xf numFmtId="0" fontId="4" fillId="0" borderId="122" xfId="4" applyFont="1" applyFill="1" applyBorder="1" applyAlignment="1" applyProtection="1">
      <alignment vertical="top" wrapText="1"/>
    </xf>
    <xf numFmtId="10" fontId="4" fillId="0" borderId="20" xfId="4" applyNumberFormat="1" applyFont="1" applyBorder="1" applyAlignment="1" applyProtection="1">
      <alignment horizontal="center" vertical="center"/>
    </xf>
    <xf numFmtId="10" fontId="4" fillId="0" borderId="23" xfId="4" applyNumberFormat="1" applyFont="1" applyBorder="1" applyAlignment="1" applyProtection="1">
      <alignment horizontal="center" vertical="center"/>
    </xf>
    <xf numFmtId="167" fontId="32" fillId="0" borderId="22" xfId="1" applyNumberFormat="1" applyFont="1" applyBorder="1" applyAlignment="1" applyProtection="1">
      <alignment vertical="top" wrapText="1"/>
    </xf>
    <xf numFmtId="0" fontId="4" fillId="0" borderId="77" xfId="4" applyFont="1" applyFill="1" applyBorder="1" applyAlignment="1" applyProtection="1">
      <alignment horizontal="right" vertical="center" wrapText="1"/>
    </xf>
    <xf numFmtId="0" fontId="4" fillId="0" borderId="121" xfId="4" applyFont="1" applyFill="1" applyBorder="1" applyAlignment="1" applyProtection="1">
      <alignment horizontal="right" vertical="center" wrapText="1"/>
    </xf>
    <xf numFmtId="0" fontId="11" fillId="0" borderId="15" xfId="4" applyFont="1" applyFill="1" applyBorder="1" applyAlignment="1" applyProtection="1"/>
    <xf numFmtId="0" fontId="4" fillId="0" borderId="0" xfId="4" applyFont="1" applyAlignment="1"/>
    <xf numFmtId="0" fontId="4" fillId="15" borderId="0" xfId="4" applyFont="1" applyFill="1" applyAlignment="1"/>
    <xf numFmtId="0" fontId="11" fillId="0" borderId="15" xfId="4" applyFont="1" applyBorder="1" applyAlignment="1" applyProtection="1"/>
    <xf numFmtId="0" fontId="4" fillId="0" borderId="20" xfId="4" applyFont="1" applyBorder="1" applyAlignment="1"/>
    <xf numFmtId="0" fontId="10" fillId="0" borderId="0" xfId="6" applyNumberFormat="1" applyFont="1" applyFill="1" applyBorder="1" applyAlignment="1" applyProtection="1">
      <alignment horizontal="center"/>
    </xf>
    <xf numFmtId="0" fontId="11" fillId="0" borderId="0" xfId="0" applyNumberFormat="1" applyFont="1" applyFill="1" applyBorder="1" applyAlignment="1" applyProtection="1">
      <alignment vertical="top" wrapText="1"/>
    </xf>
    <xf numFmtId="0" fontId="10" fillId="0" borderId="20"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 wrapText="1"/>
    </xf>
    <xf numFmtId="0" fontId="11" fillId="0" borderId="20" xfId="0" applyNumberFormat="1" applyFont="1" applyFill="1" applyBorder="1" applyProtection="1"/>
    <xf numFmtId="0" fontId="11" fillId="0" borderId="0" xfId="0" applyNumberFormat="1" applyFont="1" applyFill="1" applyBorder="1" applyAlignment="1" applyProtection="1">
      <alignment horizontal="center"/>
    </xf>
    <xf numFmtId="0" fontId="11" fillId="0" borderId="107" xfId="4"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xf>
    <xf numFmtId="0" fontId="31" fillId="0" borderId="0" xfId="6" applyNumberFormat="1" applyFont="1" applyFill="1" applyBorder="1" applyAlignment="1" applyProtection="1">
      <alignment horizontal="left"/>
    </xf>
    <xf numFmtId="0" fontId="33" fillId="0" borderId="15" xfId="4" applyFont="1" applyFill="1" applyBorder="1" applyAlignment="1" applyProtection="1"/>
    <xf numFmtId="0" fontId="31" fillId="0" borderId="120" xfId="4" applyFont="1" applyFill="1" applyBorder="1" applyAlignment="1" applyProtection="1"/>
    <xf numFmtId="0" fontId="11" fillId="0" borderId="5" xfId="4" applyFont="1" applyBorder="1" applyAlignment="1" applyProtection="1">
      <alignment horizontal="center"/>
    </xf>
    <xf numFmtId="0" fontId="11" fillId="0" borderId="126" xfId="4" applyFont="1" applyFill="1" applyBorder="1" applyAlignment="1" applyProtection="1">
      <alignment horizontal="left" vertical="center" wrapText="1"/>
    </xf>
    <xf numFmtId="0" fontId="11" fillId="0" borderId="127" xfId="4" applyNumberFormat="1" applyFont="1" applyFill="1" applyBorder="1" applyAlignment="1" applyProtection="1">
      <alignment horizontal="left" vertical="center" wrapText="1"/>
    </xf>
    <xf numFmtId="0" fontId="4" fillId="0" borderId="128" xfId="4" applyFont="1" applyBorder="1" applyAlignment="1" applyProtection="1"/>
    <xf numFmtId="0" fontId="11" fillId="0" borderId="127" xfId="4" applyFont="1" applyFill="1" applyBorder="1" applyAlignment="1" applyProtection="1">
      <alignment horizontal="left" vertical="center" wrapText="1"/>
    </xf>
    <xf numFmtId="0" fontId="11" fillId="0" borderId="129" xfId="4" applyNumberFormat="1" applyFont="1" applyFill="1" applyBorder="1" applyAlignment="1" applyProtection="1">
      <alignment horizontal="left" vertical="center" wrapText="1"/>
    </xf>
    <xf numFmtId="0" fontId="11" fillId="0" borderId="130" xfId="4" applyFont="1" applyFill="1" applyBorder="1" applyAlignment="1" applyProtection="1">
      <alignment horizontal="left" vertical="center" wrapText="1"/>
    </xf>
    <xf numFmtId="0" fontId="11" fillId="0" borderId="131" xfId="4" applyNumberFormat="1" applyFont="1" applyFill="1" applyBorder="1" applyAlignment="1" applyProtection="1">
      <alignment horizontal="left" vertical="center" wrapText="1"/>
    </xf>
    <xf numFmtId="10" fontId="5" fillId="0" borderId="132" xfId="7" applyNumberFormat="1" applyFont="1" applyFill="1" applyBorder="1" applyAlignment="1" applyProtection="1"/>
    <xf numFmtId="0" fontId="5" fillId="0" borderId="133" xfId="7" applyNumberFormat="1" applyFont="1" applyFill="1" applyBorder="1" applyAlignment="1" applyProtection="1"/>
    <xf numFmtId="0" fontId="22" fillId="0" borderId="134" xfId="0" applyFont="1" applyFill="1" applyBorder="1" applyAlignment="1">
      <alignment horizontal="center" vertical="center" wrapText="1"/>
    </xf>
    <xf numFmtId="0" fontId="4" fillId="0" borderId="103" xfId="4" applyFont="1" applyBorder="1" applyAlignment="1" applyProtection="1"/>
    <xf numFmtId="0" fontId="4" fillId="0" borderId="135" xfId="4" applyFont="1" applyFill="1" applyBorder="1" applyAlignment="1" applyProtection="1">
      <alignment vertical="top" wrapText="1"/>
    </xf>
    <xf numFmtId="0" fontId="4" fillId="0" borderId="136" xfId="4" applyNumberFormat="1" applyFont="1" applyFill="1" applyBorder="1" applyAlignment="1" applyProtection="1">
      <alignment vertical="top" wrapText="1"/>
    </xf>
    <xf numFmtId="0" fontId="4" fillId="0" borderId="137" xfId="4" applyFont="1" applyBorder="1" applyAlignment="1" applyProtection="1"/>
    <xf numFmtId="0" fontId="4" fillId="0" borderId="136" xfId="4" applyFont="1" applyBorder="1" applyAlignment="1" applyProtection="1"/>
    <xf numFmtId="0" fontId="4" fillId="0" borderId="138" xfId="4" applyFont="1" applyBorder="1" applyAlignment="1" applyProtection="1"/>
    <xf numFmtId="0" fontId="10" fillId="0" borderId="0" xfId="6" applyNumberFormat="1" applyFont="1" applyFill="1" applyBorder="1" applyAlignment="1" applyProtection="1">
      <alignment horizontal="left"/>
    </xf>
    <xf numFmtId="0" fontId="5" fillId="0" borderId="0" xfId="4" applyFont="1" applyFill="1" applyAlignment="1" applyProtection="1">
      <alignment horizontal="left"/>
    </xf>
    <xf numFmtId="168" fontId="11" fillId="0" borderId="82" xfId="0" applyNumberFormat="1" applyFont="1" applyFill="1" applyBorder="1" applyAlignment="1" applyProtection="1">
      <alignment vertical="center"/>
    </xf>
    <xf numFmtId="168" fontId="11" fillId="0" borderId="4" xfId="0" applyNumberFormat="1" applyFont="1" applyFill="1" applyBorder="1" applyAlignment="1" applyProtection="1">
      <alignment horizontal="center"/>
    </xf>
    <xf numFmtId="168" fontId="11" fillId="0" borderId="5" xfId="0" applyNumberFormat="1" applyFont="1" applyFill="1" applyBorder="1" applyAlignment="1" applyProtection="1">
      <alignment horizontal="center"/>
    </xf>
    <xf numFmtId="168" fontId="11" fillId="0" borderId="5" xfId="0" applyNumberFormat="1" applyFont="1" applyFill="1" applyBorder="1" applyAlignment="1" applyProtection="1">
      <alignment vertical="center"/>
    </xf>
    <xf numFmtId="168" fontId="11" fillId="0" borderId="7" xfId="0" applyNumberFormat="1" applyFont="1" applyFill="1" applyBorder="1" applyAlignment="1" applyProtection="1">
      <alignment vertical="center"/>
    </xf>
    <xf numFmtId="168" fontId="11" fillId="0" borderId="6" xfId="0" applyNumberFormat="1" applyFont="1" applyFill="1" applyBorder="1" applyAlignment="1" applyProtection="1">
      <alignment horizontal="center"/>
    </xf>
    <xf numFmtId="0" fontId="11" fillId="0" borderId="4" xfId="4" applyFont="1" applyBorder="1" applyAlignment="1" applyProtection="1">
      <alignment horizontal="center"/>
    </xf>
    <xf numFmtId="0" fontId="11" fillId="0" borderId="4" xfId="0" applyFont="1" applyBorder="1" applyAlignment="1">
      <alignment horizontal="center"/>
    </xf>
    <xf numFmtId="0" fontId="11" fillId="0" borderId="11" xfId="4" applyFont="1" applyBorder="1" applyAlignment="1" applyProtection="1">
      <alignment horizontal="center"/>
    </xf>
    <xf numFmtId="0" fontId="10" fillId="2" borderId="1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4" fillId="0" borderId="141" xfId="4" applyFont="1" applyBorder="1" applyAlignment="1" applyProtection="1">
      <alignment horizontal="center"/>
    </xf>
    <xf numFmtId="0" fontId="11" fillId="0" borderId="142" xfId="0" applyFont="1" applyFill="1" applyBorder="1" applyAlignment="1" applyProtection="1">
      <alignment horizontal="center"/>
    </xf>
    <xf numFmtId="0" fontId="11" fillId="0" borderId="4" xfId="0" applyFont="1" applyBorder="1" applyAlignment="1" applyProtection="1">
      <alignment horizontal="center"/>
    </xf>
    <xf numFmtId="0" fontId="4" fillId="9" borderId="24" xfId="0" applyFont="1" applyFill="1" applyBorder="1" applyAlignment="1" applyProtection="1">
      <alignment horizontal="center"/>
      <protection locked="0"/>
    </xf>
    <xf numFmtId="168" fontId="11" fillId="0" borderId="24" xfId="0" applyNumberFormat="1" applyFont="1" applyFill="1" applyBorder="1" applyAlignment="1" applyProtection="1">
      <alignment horizontal="center"/>
    </xf>
    <xf numFmtId="168" fontId="11" fillId="0" borderId="24" xfId="0" applyNumberFormat="1" applyFont="1" applyBorder="1" applyAlignment="1" applyProtection="1">
      <alignment horizontal="center"/>
    </xf>
    <xf numFmtId="0" fontId="11" fillId="9" borderId="82" xfId="0" applyFont="1" applyFill="1" applyBorder="1" applyAlignment="1" applyProtection="1">
      <alignment horizontal="center"/>
      <protection locked="0"/>
    </xf>
    <xf numFmtId="0" fontId="11" fillId="9" borderId="141" xfId="0" applyFont="1" applyFill="1" applyBorder="1" applyAlignment="1" applyProtection="1">
      <alignment horizontal="center"/>
      <protection locked="0"/>
    </xf>
    <xf numFmtId="0" fontId="4" fillId="9" borderId="141" xfId="0" applyFont="1" applyFill="1" applyBorder="1" applyAlignment="1" applyProtection="1">
      <alignment horizontal="center"/>
      <protection locked="0"/>
    </xf>
    <xf numFmtId="0" fontId="11" fillId="0" borderId="141" xfId="4" applyFont="1" applyBorder="1" applyAlignment="1" applyProtection="1">
      <alignment horizontal="center"/>
    </xf>
    <xf numFmtId="0" fontId="11" fillId="0" borderId="141" xfId="0" applyFont="1" applyBorder="1" applyAlignment="1" applyProtection="1">
      <alignment horizontal="center"/>
    </xf>
    <xf numFmtId="168" fontId="4" fillId="0" borderId="141" xfId="0" applyNumberFormat="1" applyFont="1" applyFill="1" applyBorder="1" applyAlignment="1" applyProtection="1">
      <alignment vertical="center"/>
    </xf>
    <xf numFmtId="168" fontId="11" fillId="0" borderId="141" xfId="0" applyNumberFormat="1" applyFont="1" applyFill="1" applyBorder="1" applyAlignment="1" applyProtection="1">
      <alignment horizontal="center"/>
    </xf>
    <xf numFmtId="0" fontId="11" fillId="0" borderId="13" xfId="0" applyFont="1" applyFill="1" applyBorder="1" applyAlignment="1" applyProtection="1">
      <alignment horizontal="left" vertical="top" wrapText="1" indent="1"/>
    </xf>
    <xf numFmtId="0" fontId="11" fillId="0" borderId="13" xfId="0" applyFont="1" applyFill="1" applyBorder="1" applyAlignment="1" applyProtection="1">
      <alignment vertical="top" wrapText="1"/>
    </xf>
    <xf numFmtId="0" fontId="11" fillId="0" borderId="13" xfId="0" applyFont="1" applyFill="1" applyBorder="1" applyAlignment="1" applyProtection="1">
      <alignment vertical="top" wrapText="1"/>
      <protection locked="0"/>
    </xf>
    <xf numFmtId="172" fontId="4" fillId="0" borderId="55" xfId="4" applyNumberFormat="1" applyFont="1" applyBorder="1" applyAlignment="1" applyProtection="1"/>
    <xf numFmtId="0" fontId="11" fillId="9" borderId="141" xfId="0" applyNumberFormat="1" applyFont="1" applyFill="1" applyBorder="1" applyAlignment="1" applyProtection="1">
      <alignment horizontal="center"/>
      <protection locked="0"/>
    </xf>
    <xf numFmtId="0" fontId="10" fillId="2" borderId="7" xfId="0" applyFont="1" applyFill="1" applyBorder="1" applyAlignment="1" applyProtection="1">
      <alignment horizontal="center" vertical="center" wrapText="1"/>
    </xf>
    <xf numFmtId="168" fontId="11" fillId="0" borderId="143" xfId="0" applyNumberFormat="1" applyFont="1" applyBorder="1" applyAlignment="1" applyProtection="1">
      <alignment horizontal="center"/>
    </xf>
    <xf numFmtId="0" fontId="4" fillId="0" borderId="85" xfId="4" applyFont="1" applyFill="1" applyBorder="1" applyAlignment="1" applyProtection="1">
      <alignment horizontal="center"/>
    </xf>
    <xf numFmtId="0" fontId="4" fillId="0" borderId="5" xfId="4" applyFont="1" applyFill="1" applyBorder="1" applyAlignment="1" applyProtection="1">
      <alignment horizontal="center"/>
    </xf>
    <xf numFmtId="0" fontId="4" fillId="0" borderId="6" xfId="4" applyFont="1" applyFill="1" applyBorder="1" applyAlignment="1" applyProtection="1">
      <alignment horizontal="center"/>
    </xf>
    <xf numFmtId="0" fontId="11" fillId="9" borderId="85" xfId="0" applyFont="1" applyFill="1" applyBorder="1" applyAlignment="1" applyProtection="1">
      <alignment horizontal="center"/>
      <protection locked="0"/>
    </xf>
    <xf numFmtId="0" fontId="18" fillId="0" borderId="141" xfId="0" applyFont="1" applyBorder="1" applyAlignment="1">
      <alignment horizontal="center"/>
    </xf>
    <xf numFmtId="10" fontId="27" fillId="0" borderId="0" xfId="6" applyNumberFormat="1" applyFont="1" applyFill="1" applyBorder="1" applyAlignment="1" applyProtection="1">
      <alignment horizontal="center"/>
    </xf>
    <xf numFmtId="0" fontId="27" fillId="0" borderId="0" xfId="6" applyNumberFormat="1" applyFont="1" applyFill="1" applyBorder="1" applyAlignment="1" applyProtection="1">
      <alignment horizontal="left"/>
    </xf>
    <xf numFmtId="0" fontId="35" fillId="0" borderId="15" xfId="4" applyFont="1" applyBorder="1" applyAlignment="1" applyProtection="1"/>
    <xf numFmtId="0" fontId="36" fillId="0" borderId="20" xfId="4" applyFont="1" applyFill="1" applyBorder="1" applyAlignment="1" applyProtection="1">
      <alignment horizontal="right" vertical="center" wrapText="1"/>
    </xf>
    <xf numFmtId="1" fontId="36" fillId="0" borderId="20" xfId="4" applyNumberFormat="1" applyFont="1" applyFill="1" applyBorder="1" applyAlignment="1" applyProtection="1">
      <alignment horizontal="center" vertical="center" wrapText="1"/>
    </xf>
    <xf numFmtId="0" fontId="37" fillId="0" borderId="25" xfId="4" applyFont="1" applyFill="1" applyBorder="1" applyAlignment="1" applyProtection="1">
      <alignment horizontal="left" vertical="top" wrapText="1"/>
    </xf>
    <xf numFmtId="0" fontId="4" fillId="0" borderId="15" xfId="5" applyFont="1" applyBorder="1" applyAlignment="1">
      <alignment vertical="center"/>
    </xf>
    <xf numFmtId="0" fontId="4" fillId="0" borderId="56" xfId="5" applyFont="1" applyBorder="1" applyAlignment="1">
      <alignment vertical="center"/>
    </xf>
    <xf numFmtId="0" fontId="4" fillId="0" borderId="20" xfId="5" applyFont="1" applyBorder="1" applyAlignment="1">
      <alignment vertical="center"/>
    </xf>
    <xf numFmtId="9" fontId="5" fillId="0" borderId="123" xfId="6" applyNumberFormat="1" applyFont="1" applyFill="1" applyBorder="1" applyAlignment="1" applyProtection="1">
      <alignment horizontal="left" vertical="center" wrapText="1"/>
    </xf>
    <xf numFmtId="9" fontId="10" fillId="0" borderId="109" xfId="6" applyNumberFormat="1" applyFont="1" applyFill="1" applyBorder="1" applyAlignment="1" applyProtection="1">
      <alignment horizontal="left" vertical="center"/>
    </xf>
    <xf numFmtId="0" fontId="11" fillId="9" borderId="141" xfId="0" applyFont="1" applyFill="1" applyBorder="1" applyAlignment="1" applyProtection="1">
      <alignment horizontal="center" vertical="center"/>
      <protection locked="0"/>
    </xf>
    <xf numFmtId="0" fontId="11" fillId="9" borderId="144" xfId="0" applyFont="1" applyFill="1" applyBorder="1" applyAlignment="1" applyProtection="1">
      <alignment horizontal="center" vertical="center"/>
      <protection locked="0"/>
    </xf>
    <xf numFmtId="0" fontId="10" fillId="9" borderId="141" xfId="0" applyNumberFormat="1" applyFont="1" applyFill="1" applyBorder="1" applyAlignment="1" applyProtection="1">
      <alignment horizontal="center"/>
    </xf>
    <xf numFmtId="0" fontId="10" fillId="9" borderId="141" xfId="0" applyFont="1" applyFill="1" applyBorder="1" applyAlignment="1" applyProtection="1">
      <alignment horizontal="center"/>
    </xf>
    <xf numFmtId="0" fontId="29" fillId="9" borderId="141" xfId="0" applyFont="1" applyFill="1" applyBorder="1" applyAlignment="1" applyProtection="1">
      <alignment horizontal="center"/>
      <protection locked="0"/>
    </xf>
    <xf numFmtId="0" fontId="23" fillId="15" borderId="8" xfId="0" applyFont="1" applyFill="1" applyBorder="1" applyAlignment="1">
      <alignment horizontal="center" vertical="center" wrapText="1"/>
    </xf>
    <xf numFmtId="0" fontId="23" fillId="15" borderId="24" xfId="0" applyFont="1" applyFill="1" applyBorder="1" applyAlignment="1">
      <alignment horizontal="center"/>
    </xf>
    <xf numFmtId="168" fontId="11" fillId="0" borderId="4" xfId="0" applyNumberFormat="1" applyFont="1" applyFill="1" applyBorder="1" applyAlignment="1" applyProtection="1">
      <alignment vertical="center"/>
    </xf>
    <xf numFmtId="168" fontId="11" fillId="0" borderId="141" xfId="0" applyNumberFormat="1" applyFont="1" applyBorder="1" applyAlignment="1" applyProtection="1">
      <alignment horizontal="center"/>
    </xf>
    <xf numFmtId="0" fontId="11" fillId="0" borderId="145" xfId="4" applyFont="1" applyBorder="1" applyAlignment="1" applyProtection="1">
      <alignment horizontal="center"/>
    </xf>
    <xf numFmtId="0" fontId="11" fillId="0" borderId="145" xfId="0" applyFont="1" applyBorder="1" applyAlignment="1" applyProtection="1">
      <alignment horizontal="center"/>
    </xf>
    <xf numFmtId="0" fontId="11" fillId="0" borderId="141" xfId="0" applyFont="1" applyFill="1" applyBorder="1" applyAlignment="1" applyProtection="1">
      <alignment horizontal="center"/>
    </xf>
    <xf numFmtId="168" fontId="4" fillId="0" borderId="145" xfId="0" applyNumberFormat="1" applyFont="1" applyFill="1" applyBorder="1" applyAlignment="1" applyProtection="1">
      <alignment vertical="center"/>
    </xf>
    <xf numFmtId="168" fontId="4" fillId="0" borderId="141" xfId="0" applyNumberFormat="1" applyFont="1" applyFill="1" applyBorder="1" applyAlignment="1" applyProtection="1">
      <alignment horizontal="center"/>
      <protection locked="0"/>
    </xf>
    <xf numFmtId="0" fontId="11" fillId="0" borderId="27" xfId="0" applyFont="1" applyFill="1" applyBorder="1" applyAlignment="1" applyProtection="1">
      <alignment horizontal="left" vertical="top" wrapText="1" indent="1"/>
    </xf>
    <xf numFmtId="0" fontId="11" fillId="0" borderId="84" xfId="0" applyFont="1" applyFill="1" applyBorder="1" applyAlignment="1" applyProtection="1">
      <alignment horizontal="left" vertical="top" wrapText="1" indent="1"/>
    </xf>
    <xf numFmtId="0" fontId="11" fillId="0" borderId="25" xfId="0" applyFont="1" applyFill="1" applyBorder="1" applyAlignment="1" applyProtection="1">
      <alignment horizontal="left" vertical="top" wrapText="1" indent="1"/>
    </xf>
    <xf numFmtId="0" fontId="11" fillId="12" borderId="27" xfId="0" applyFont="1" applyFill="1" applyBorder="1" applyAlignment="1" applyProtection="1">
      <alignment horizontal="left" vertical="top" wrapText="1" indent="1"/>
    </xf>
    <xf numFmtId="0" fontId="11" fillId="12" borderId="84" xfId="0" applyFont="1" applyFill="1" applyBorder="1" applyAlignment="1" applyProtection="1">
      <alignment horizontal="left" vertical="top" wrapText="1" indent="1"/>
    </xf>
    <xf numFmtId="0" fontId="11" fillId="12" borderId="25" xfId="0" applyFont="1" applyFill="1" applyBorder="1" applyAlignment="1" applyProtection="1">
      <alignment horizontal="left" vertical="top" wrapText="1" indent="1"/>
    </xf>
    <xf numFmtId="165" fontId="4" fillId="0" borderId="108" xfId="2" applyFont="1" applyFill="1" applyBorder="1" applyAlignment="1" applyProtection="1">
      <alignment horizontal="center" vertical="center" wrapText="1"/>
    </xf>
    <xf numFmtId="165" fontId="4" fillId="0" borderId="101" xfId="2" applyFont="1" applyFill="1" applyBorder="1" applyAlignment="1" applyProtection="1">
      <alignment horizontal="center" vertical="center" wrapText="1"/>
    </xf>
    <xf numFmtId="165" fontId="4" fillId="0" borderId="102" xfId="2" applyFont="1" applyFill="1" applyBorder="1" applyAlignment="1" applyProtection="1">
      <alignment horizontal="center" vertical="center" wrapText="1"/>
    </xf>
    <xf numFmtId="165" fontId="5" fillId="0" borderId="108" xfId="4" applyNumberFormat="1" applyFont="1" applyFill="1" applyBorder="1" applyAlignment="1" applyProtection="1">
      <alignment horizontal="center" vertical="center" wrapText="1"/>
    </xf>
    <xf numFmtId="165" fontId="5" fillId="0" borderId="101" xfId="4" applyNumberFormat="1" applyFont="1" applyFill="1" applyBorder="1" applyAlignment="1" applyProtection="1">
      <alignment horizontal="center" vertical="center" wrapText="1"/>
    </xf>
    <xf numFmtId="165" fontId="5" fillId="0" borderId="102" xfId="4" applyNumberFormat="1" applyFont="1" applyFill="1" applyBorder="1" applyAlignment="1" applyProtection="1">
      <alignment horizontal="center" vertical="center" wrapText="1"/>
    </xf>
    <xf numFmtId="0" fontId="5" fillId="0" borderId="108" xfId="6" applyNumberFormat="1" applyFont="1" applyFill="1" applyBorder="1" applyAlignment="1" applyProtection="1">
      <alignment horizontal="center" vertical="center" wrapText="1"/>
    </xf>
    <xf numFmtId="0" fontId="5" fillId="0" borderId="101" xfId="6" applyNumberFormat="1" applyFont="1" applyFill="1" applyBorder="1" applyAlignment="1" applyProtection="1">
      <alignment horizontal="center" vertical="center" wrapText="1"/>
    </xf>
    <xf numFmtId="0" fontId="5" fillId="0" borderId="102" xfId="6" applyNumberFormat="1" applyFont="1" applyFill="1" applyBorder="1" applyAlignment="1" applyProtection="1">
      <alignment horizontal="center" vertical="center" wrapText="1"/>
    </xf>
    <xf numFmtId="10" fontId="10" fillId="0" borderId="139" xfId="6" applyNumberFormat="1" applyFont="1" applyFill="1" applyBorder="1" applyAlignment="1" applyProtection="1">
      <alignment horizontal="center" vertical="center"/>
      <protection locked="0"/>
    </xf>
    <xf numFmtId="10" fontId="10" fillId="0" borderId="140" xfId="6" applyNumberFormat="1" applyFont="1" applyFill="1" applyBorder="1" applyAlignment="1" applyProtection="1">
      <alignment horizontal="center" vertical="center"/>
      <protection locked="0"/>
    </xf>
    <xf numFmtId="2" fontId="10" fillId="0" borderId="124" xfId="6" applyNumberFormat="1" applyFont="1" applyFill="1" applyBorder="1" applyAlignment="1" applyProtection="1">
      <alignment horizontal="center" vertical="center"/>
    </xf>
    <xf numFmtId="2" fontId="10" fillId="0" borderId="125" xfId="6" applyNumberFormat="1" applyFont="1" applyFill="1" applyBorder="1" applyAlignment="1" applyProtection="1">
      <alignment horizontal="center" vertical="center"/>
    </xf>
    <xf numFmtId="0" fontId="11" fillId="15" borderId="106" xfId="4" applyFont="1" applyFill="1" applyBorder="1" applyAlignment="1" applyProtection="1">
      <alignment horizontal="left" vertical="center" wrapText="1"/>
    </xf>
    <xf numFmtId="0" fontId="11" fillId="15" borderId="107" xfId="4" applyFont="1" applyFill="1" applyBorder="1" applyAlignment="1" applyProtection="1">
      <alignment horizontal="left" vertical="center" wrapText="1"/>
    </xf>
    <xf numFmtId="0" fontId="11" fillId="15" borderId="94" xfId="4" applyFont="1" applyFill="1" applyBorder="1" applyAlignment="1" applyProtection="1">
      <alignment horizontal="left" vertical="center" wrapText="1"/>
    </xf>
    <xf numFmtId="0" fontId="10" fillId="3" borderId="1" xfId="0" applyFont="1" applyFill="1" applyBorder="1" applyAlignment="1" applyProtection="1">
      <alignment horizontal="left"/>
    </xf>
    <xf numFmtId="0" fontId="10" fillId="3" borderId="2" xfId="0" applyFont="1" applyFill="1" applyBorder="1" applyAlignment="1" applyProtection="1">
      <alignment horizontal="left"/>
    </xf>
    <xf numFmtId="0" fontId="10" fillId="3" borderId="3" xfId="0" applyFont="1" applyFill="1" applyBorder="1" applyAlignment="1" applyProtection="1">
      <alignment horizontal="left"/>
    </xf>
    <xf numFmtId="167" fontId="4" fillId="12" borderId="1" xfId="1" applyNumberFormat="1" applyFont="1" applyFill="1" applyBorder="1" applyAlignment="1" applyProtection="1">
      <alignment horizontal="left" vertical="top"/>
    </xf>
    <xf numFmtId="167" fontId="4" fillId="12" borderId="2" xfId="1" applyNumberFormat="1" applyFont="1" applyFill="1" applyBorder="1" applyAlignment="1" applyProtection="1">
      <alignment horizontal="left" vertical="top"/>
    </xf>
    <xf numFmtId="49" fontId="4" fillId="0" borderId="81" xfId="1" applyNumberFormat="1" applyFont="1" applyBorder="1" applyAlignment="1" applyProtection="1">
      <alignment vertical="top" wrapText="1"/>
    </xf>
    <xf numFmtId="49" fontId="0" fillId="0" borderId="103" xfId="0" applyNumberFormat="1" applyBorder="1" applyAlignment="1">
      <alignment vertical="top" wrapText="1"/>
    </xf>
    <xf numFmtId="49" fontId="0" fillId="0" borderId="81" xfId="0" applyNumberFormat="1" applyBorder="1" applyAlignment="1">
      <alignment vertical="top" wrapText="1"/>
    </xf>
    <xf numFmtId="49" fontId="4" fillId="10" borderId="104" xfId="4" applyNumberFormat="1" applyFont="1" applyFill="1" applyBorder="1" applyAlignment="1" applyProtection="1">
      <alignment horizontal="left" vertical="center" indent="1"/>
      <protection locked="0"/>
    </xf>
    <xf numFmtId="49" fontId="4" fillId="10" borderId="105" xfId="4" applyNumberFormat="1" applyFont="1" applyFill="1" applyBorder="1" applyAlignment="1" applyProtection="1">
      <alignment horizontal="left" vertical="center" indent="1"/>
      <protection locked="0"/>
    </xf>
    <xf numFmtId="0" fontId="4" fillId="9" borderId="95" xfId="4" applyFont="1" applyFill="1" applyBorder="1" applyAlignment="1" applyProtection="1">
      <alignment horizontal="left" vertical="top" wrapText="1"/>
    </xf>
    <xf numFmtId="0" fontId="4" fillId="9" borderId="96" xfId="4" applyFont="1" applyFill="1" applyBorder="1" applyAlignment="1" applyProtection="1">
      <alignment horizontal="left" vertical="top" wrapText="1"/>
    </xf>
    <xf numFmtId="0" fontId="4" fillId="9" borderId="97" xfId="4" applyFont="1" applyFill="1" applyBorder="1" applyAlignment="1" applyProtection="1">
      <alignment horizontal="left" vertical="top" wrapText="1"/>
    </xf>
    <xf numFmtId="0" fontId="22" fillId="0" borderId="98" xfId="0" applyFont="1" applyBorder="1" applyAlignment="1">
      <alignment horizontal="center" vertical="center" wrapText="1"/>
    </xf>
    <xf numFmtId="0" fontId="22" fillId="0" borderId="99" xfId="0" applyFont="1" applyBorder="1" applyAlignment="1">
      <alignment horizontal="center" vertical="center" wrapText="1"/>
    </xf>
    <xf numFmtId="0" fontId="22" fillId="0" borderId="100" xfId="0" applyFont="1" applyBorder="1" applyAlignment="1">
      <alignment horizontal="center" vertical="center" wrapText="1"/>
    </xf>
    <xf numFmtId="49" fontId="4" fillId="10" borderId="101" xfId="4" applyNumberFormat="1" applyFont="1" applyFill="1" applyBorder="1" applyAlignment="1" applyProtection="1">
      <alignment horizontal="left" vertical="center" indent="1"/>
      <protection locked="0"/>
    </xf>
    <xf numFmtId="49" fontId="4" fillId="10" borderId="102" xfId="4" applyNumberFormat="1" applyFont="1" applyFill="1" applyBorder="1" applyAlignment="1" applyProtection="1">
      <alignment horizontal="left" vertical="center" indent="1"/>
      <protection locked="0"/>
    </xf>
    <xf numFmtId="49" fontId="17" fillId="10" borderId="101" xfId="3" applyNumberFormat="1" applyFill="1" applyBorder="1" applyAlignment="1" applyProtection="1">
      <alignment horizontal="left" vertical="center" indent="1"/>
      <protection locked="0"/>
    </xf>
    <xf numFmtId="49" fontId="27" fillId="10" borderId="101" xfId="4" applyNumberFormat="1" applyFont="1" applyFill="1" applyBorder="1" applyAlignment="1" applyProtection="1">
      <alignment horizontal="left" vertical="center" wrapText="1" indent="1"/>
      <protection locked="0"/>
    </xf>
    <xf numFmtId="49" fontId="27" fillId="10" borderId="102" xfId="4" applyNumberFormat="1" applyFont="1" applyFill="1" applyBorder="1" applyAlignment="1" applyProtection="1">
      <alignment horizontal="left" vertical="center" wrapText="1" indent="1"/>
      <protection locked="0"/>
    </xf>
    <xf numFmtId="49" fontId="4" fillId="10" borderId="101" xfId="4" applyNumberFormat="1" applyFont="1" applyFill="1" applyBorder="1" applyAlignment="1" applyProtection="1">
      <alignment horizontal="left" vertical="center"/>
      <protection locked="0"/>
    </xf>
    <xf numFmtId="49" fontId="4" fillId="10" borderId="102" xfId="4" applyNumberFormat="1" applyFont="1" applyFill="1" applyBorder="1" applyAlignment="1" applyProtection="1">
      <alignment horizontal="left" vertical="center"/>
      <protection locked="0"/>
    </xf>
    <xf numFmtId="165" fontId="4" fillId="0" borderId="108" xfId="4" applyNumberFormat="1" applyFont="1" applyFill="1" applyBorder="1" applyAlignment="1" applyProtection="1">
      <alignment horizontal="center" vertical="center" wrapText="1"/>
    </xf>
    <xf numFmtId="165" fontId="4" fillId="0" borderId="101" xfId="4" applyNumberFormat="1" applyFont="1" applyFill="1" applyBorder="1" applyAlignment="1" applyProtection="1">
      <alignment horizontal="center" vertical="center" wrapText="1"/>
    </xf>
    <xf numFmtId="165" fontId="4" fillId="0" borderId="102" xfId="4" applyNumberFormat="1" applyFont="1" applyFill="1" applyBorder="1" applyAlignment="1" applyProtection="1">
      <alignment horizontal="center" vertical="center" wrapText="1"/>
    </xf>
    <xf numFmtId="165" fontId="4" fillId="0" borderId="108" xfId="2" applyFont="1" applyFill="1" applyBorder="1" applyAlignment="1" applyProtection="1">
      <alignment horizontal="center" vertical="center" wrapText="1"/>
      <protection locked="0"/>
    </xf>
    <xf numFmtId="165" fontId="4" fillId="0" borderId="101" xfId="2" applyFont="1" applyFill="1" applyBorder="1" applyAlignment="1" applyProtection="1">
      <alignment horizontal="center" vertical="center" wrapText="1"/>
      <protection locked="0"/>
    </xf>
    <xf numFmtId="165" fontId="4" fillId="0" borderId="102" xfId="2" applyFont="1" applyFill="1" applyBorder="1" applyAlignment="1" applyProtection="1">
      <alignment horizontal="center" vertical="center" wrapText="1"/>
      <protection locked="0"/>
    </xf>
    <xf numFmtId="49" fontId="11" fillId="0" borderId="108" xfId="4" applyNumberFormat="1" applyFont="1" applyFill="1" applyBorder="1" applyAlignment="1" applyProtection="1">
      <alignment horizontal="center" vertical="center" wrapText="1"/>
      <protection locked="0"/>
    </xf>
    <xf numFmtId="49" fontId="11" fillId="0" borderId="101" xfId="4" applyNumberFormat="1" applyFont="1" applyFill="1" applyBorder="1" applyAlignment="1" applyProtection="1">
      <alignment horizontal="center" vertical="center" wrapText="1"/>
      <protection locked="0"/>
    </xf>
    <xf numFmtId="49" fontId="11" fillId="0" borderId="102" xfId="4" applyNumberFormat="1" applyFont="1" applyFill="1" applyBorder="1" applyAlignment="1" applyProtection="1">
      <alignment horizontal="center" vertical="center" wrapText="1"/>
      <protection locked="0"/>
    </xf>
    <xf numFmtId="0" fontId="2" fillId="0" borderId="18" xfId="5" applyFont="1" applyBorder="1" applyAlignment="1">
      <alignment horizontal="center" vertical="center"/>
    </xf>
    <xf numFmtId="0" fontId="19" fillId="13" borderId="1" xfId="0" applyFont="1" applyFill="1" applyBorder="1" applyAlignment="1">
      <alignment horizontal="left" vertical="center" wrapText="1" indent="1"/>
    </xf>
    <xf numFmtId="0" fontId="19" fillId="13" borderId="2" xfId="0" applyFont="1" applyFill="1" applyBorder="1" applyAlignment="1">
      <alignment horizontal="left" vertical="center" wrapText="1" indent="1"/>
    </xf>
    <xf numFmtId="0" fontId="19" fillId="13" borderId="3" xfId="0" applyFont="1" applyFill="1" applyBorder="1" applyAlignment="1">
      <alignment horizontal="left" vertical="center" wrapText="1" indent="1"/>
    </xf>
    <xf numFmtId="0" fontId="21" fillId="5" borderId="1"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28" fillId="0" borderId="1" xfId="0" applyFont="1" applyFill="1" applyBorder="1" applyAlignment="1">
      <alignment horizontal="left" vertical="center" indent="1"/>
    </xf>
    <xf numFmtId="0" fontId="28" fillId="0" borderId="2" xfId="0" applyFont="1" applyFill="1" applyBorder="1" applyAlignment="1">
      <alignment horizontal="left" vertical="center" indent="1"/>
    </xf>
    <xf numFmtId="0" fontId="28" fillId="0" borderId="3" xfId="0" applyFont="1" applyFill="1" applyBorder="1" applyAlignment="1">
      <alignment horizontal="left" vertical="center" indent="1"/>
    </xf>
    <xf numFmtId="0" fontId="18" fillId="10" borderId="110" xfId="0" applyFont="1" applyFill="1" applyBorder="1" applyAlignment="1" applyProtection="1">
      <alignment horizontal="center" vertical="center" wrapText="1"/>
      <protection locked="0"/>
    </xf>
    <xf numFmtId="0" fontId="18" fillId="10" borderId="111" xfId="0" applyFont="1" applyFill="1" applyBorder="1" applyAlignment="1" applyProtection="1">
      <alignment horizontal="center" vertical="center" wrapText="1"/>
      <protection locked="0"/>
    </xf>
    <xf numFmtId="0" fontId="18" fillId="0" borderId="111" xfId="0" applyFont="1" applyFill="1" applyBorder="1" applyAlignment="1">
      <alignment horizontal="left" vertical="center"/>
    </xf>
    <xf numFmtId="0" fontId="18" fillId="0" borderId="112" xfId="0" applyFont="1" applyFill="1" applyBorder="1" applyAlignment="1">
      <alignment horizontal="left" vertical="center"/>
    </xf>
    <xf numFmtId="0" fontId="18" fillId="0" borderId="113" xfId="0" applyFont="1" applyFill="1" applyBorder="1" applyAlignment="1">
      <alignment horizontal="left" vertical="center" wrapText="1"/>
    </xf>
    <xf numFmtId="0" fontId="18" fillId="0" borderId="114" xfId="0" applyFont="1" applyFill="1" applyBorder="1" applyAlignment="1">
      <alignment horizontal="left" vertical="center" wrapText="1"/>
    </xf>
    <xf numFmtId="0" fontId="4" fillId="0" borderId="61" xfId="5" applyFont="1" applyBorder="1" applyAlignment="1">
      <alignment horizontal="left" vertical="center" wrapText="1" indent="1"/>
    </xf>
    <xf numFmtId="0" fontId="4" fillId="0" borderId="30" xfId="5" applyFont="1" applyBorder="1" applyAlignment="1">
      <alignment horizontal="left" vertical="center" wrapText="1" indent="1"/>
    </xf>
    <xf numFmtId="0" fontId="4" fillId="0" borderId="31" xfId="5" applyFont="1" applyBorder="1" applyAlignment="1">
      <alignment horizontal="left" vertical="center" wrapText="1" indent="1"/>
    </xf>
    <xf numFmtId="0" fontId="19" fillId="13" borderId="62" xfId="5" applyFont="1" applyFill="1" applyBorder="1" applyAlignment="1">
      <alignment horizontal="left" vertical="center" wrapText="1" indent="1"/>
    </xf>
    <xf numFmtId="0" fontId="19" fillId="13" borderId="66" xfId="5" applyFont="1" applyFill="1" applyBorder="1" applyAlignment="1">
      <alignment horizontal="left" vertical="center" wrapText="1" indent="1"/>
    </xf>
    <xf numFmtId="0" fontId="19" fillId="13" borderId="63" xfId="5" applyFont="1" applyFill="1" applyBorder="1" applyAlignment="1">
      <alignment horizontal="left" vertical="center" wrapText="1" indent="1"/>
    </xf>
    <xf numFmtId="0" fontId="18" fillId="5" borderId="1" xfId="0" applyFont="1" applyFill="1" applyBorder="1" applyAlignment="1">
      <alignment horizontal="left" vertical="center" indent="1"/>
    </xf>
    <xf numFmtId="0" fontId="18" fillId="5" borderId="2" xfId="0" applyFont="1" applyFill="1" applyBorder="1" applyAlignment="1">
      <alignment horizontal="left" vertical="center" indent="1"/>
    </xf>
    <xf numFmtId="0" fontId="18" fillId="5" borderId="3" xfId="0" applyFont="1" applyFill="1" applyBorder="1" applyAlignment="1">
      <alignment horizontal="left" vertical="center" indent="1"/>
    </xf>
    <xf numFmtId="49" fontId="18" fillId="10" borderId="1" xfId="0" applyNumberFormat="1" applyFont="1" applyFill="1" applyBorder="1" applyAlignment="1" applyProtection="1">
      <alignment horizontal="left" vertical="top" wrapText="1"/>
      <protection locked="0"/>
    </xf>
    <xf numFmtId="49" fontId="18" fillId="10" borderId="2" xfId="0" applyNumberFormat="1" applyFont="1" applyFill="1" applyBorder="1" applyAlignment="1" applyProtection="1">
      <alignment horizontal="left" vertical="top" wrapText="1"/>
      <protection locked="0"/>
    </xf>
    <xf numFmtId="49" fontId="18" fillId="10" borderId="3" xfId="0" applyNumberFormat="1" applyFont="1" applyFill="1" applyBorder="1" applyAlignment="1" applyProtection="1">
      <alignment horizontal="left" vertical="top" wrapText="1"/>
      <protection locked="0"/>
    </xf>
    <xf numFmtId="0" fontId="18" fillId="0" borderId="41" xfId="0" applyFont="1" applyFill="1" applyBorder="1" applyAlignment="1">
      <alignment horizontal="right" vertical="top"/>
    </xf>
    <xf numFmtId="0" fontId="18" fillId="0" borderId="42" xfId="0" applyFont="1" applyFill="1" applyBorder="1" applyAlignment="1">
      <alignment horizontal="right" vertical="top"/>
    </xf>
    <xf numFmtId="0" fontId="18" fillId="0" borderId="43" xfId="0" applyFont="1" applyFill="1" applyBorder="1" applyAlignment="1">
      <alignment horizontal="right" vertical="top"/>
    </xf>
    <xf numFmtId="0" fontId="18" fillId="0" borderId="35" xfId="0" applyFont="1" applyFill="1" applyBorder="1" applyAlignment="1">
      <alignment horizontal="right" vertical="top"/>
    </xf>
    <xf numFmtId="0" fontId="18" fillId="0" borderId="36" xfId="0" applyFont="1" applyFill="1" applyBorder="1" applyAlignment="1">
      <alignment horizontal="right" vertical="top"/>
    </xf>
    <xf numFmtId="0" fontId="18" fillId="0" borderId="37" xfId="0" applyFont="1" applyFill="1" applyBorder="1" applyAlignment="1">
      <alignment horizontal="right" vertical="top"/>
    </xf>
    <xf numFmtId="0" fontId="4" fillId="0" borderId="60" xfId="5" applyFont="1" applyFill="1" applyBorder="1" applyAlignment="1">
      <alignment horizontal="right" vertical="center" wrapText="1"/>
    </xf>
    <xf numFmtId="0" fontId="4" fillId="0" borderId="28" xfId="5" applyFont="1" applyFill="1" applyBorder="1" applyAlignment="1">
      <alignment horizontal="right" vertical="center" wrapText="1"/>
    </xf>
  </cellXfs>
  <cellStyles count="9">
    <cellStyle name="Comma" xfId="1" builtinId="3"/>
    <cellStyle name="Currency" xfId="2" builtinId="4"/>
    <cellStyle name="Hyperlink" xfId="3" builtinId="8"/>
    <cellStyle name="Normal" xfId="0" builtinId="0"/>
    <cellStyle name="Normal 4" xfId="8" xr:uid="{00000000-0005-0000-0000-000004000000}"/>
    <cellStyle name="Normal_CLASP Order Form 041916" xfId="4" xr:uid="{00000000-0005-0000-0000-000005000000}"/>
    <cellStyle name="Normal_Consignee Information and Agreement_Template" xfId="5" xr:uid="{00000000-0005-0000-0000-000006000000}"/>
    <cellStyle name="Percent" xfId="6" builtinId="5"/>
    <cellStyle name="Percent_CLASP Order Form 041916" xfId="7" xr:uid="{00000000-0005-0000-0000-000008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340212</xdr:colOff>
      <xdr:row>1</xdr:row>
      <xdr:rowOff>177726</xdr:rowOff>
    </xdr:from>
    <xdr:to>
      <xdr:col>6</xdr:col>
      <xdr:colOff>1109084</xdr:colOff>
      <xdr:row>3</xdr:row>
      <xdr:rowOff>80437</xdr:rowOff>
    </xdr:to>
    <xdr:pic>
      <xdr:nvPicPr>
        <xdr:cNvPr id="1672" name="Picture 1">
          <a:extLst>
            <a:ext uri="{FF2B5EF4-FFF2-40B4-BE49-F238E27FC236}">
              <a16:creationId xmlns:a16="http://schemas.microsoft.com/office/drawing/2014/main" id="{1BA17F36-94B9-4B94-8FE0-A33C8B5F9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6753" y="303232"/>
          <a:ext cx="771412" cy="478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1</xdr:row>
      <xdr:rowOff>85725</xdr:rowOff>
    </xdr:from>
    <xdr:to>
      <xdr:col>1</xdr:col>
      <xdr:colOff>1718722</xdr:colOff>
      <xdr:row>4</xdr:row>
      <xdr:rowOff>152400</xdr:rowOff>
    </xdr:to>
    <xdr:pic>
      <xdr:nvPicPr>
        <xdr:cNvPr id="1673" name="Picture 1">
          <a:extLst>
            <a:ext uri="{FF2B5EF4-FFF2-40B4-BE49-F238E27FC236}">
              <a16:creationId xmlns:a16="http://schemas.microsoft.com/office/drawing/2014/main" id="{43E8ACD7-740E-46EF-93C1-530BB7AB32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9453" y="3705225"/>
          <a:ext cx="2987488" cy="81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xdr:row>
      <xdr:rowOff>152401</xdr:rowOff>
    </xdr:from>
    <xdr:to>
      <xdr:col>1</xdr:col>
      <xdr:colOff>2284731</xdr:colOff>
      <xdr:row>13</xdr:row>
      <xdr:rowOff>33367</xdr:rowOff>
    </xdr:to>
    <xdr:pic>
      <xdr:nvPicPr>
        <xdr:cNvPr id="1674" name="Picture 11">
          <a:extLst>
            <a:ext uri="{FF2B5EF4-FFF2-40B4-BE49-F238E27FC236}">
              <a16:creationId xmlns:a16="http://schemas.microsoft.com/office/drawing/2014/main" id="{8D1F14E5-9DDB-4B10-8404-C001CB280A7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6113930"/>
          <a:ext cx="3783106" cy="405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clasphub.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95"/>
  <sheetViews>
    <sheetView showGridLines="0" tabSelected="1" zoomScale="85" zoomScaleNormal="85" workbookViewId="0"/>
  </sheetViews>
  <sheetFormatPr defaultColWidth="9" defaultRowHeight="285.60000000000002" customHeight="1" x14ac:dyDescent="0.25"/>
  <cols>
    <col min="1" max="1" width="19.5" style="27" customWidth="1"/>
    <col min="2" max="2" width="32.59765625" style="27" customWidth="1"/>
    <col min="3" max="3" width="51.19921875" style="1" bestFit="1" customWidth="1"/>
    <col min="4" max="4" width="20.59765625" style="1" customWidth="1"/>
    <col min="5" max="5" width="16.59765625" style="1" customWidth="1"/>
    <col min="6" max="6" width="13.09765625" style="1" customWidth="1"/>
    <col min="7" max="7" width="18.8984375" style="1" customWidth="1"/>
    <col min="8" max="8" width="22.09765625" style="235" customWidth="1"/>
    <col min="9" max="9" width="22.09765625" style="235" hidden="1" customWidth="1"/>
    <col min="10" max="10" width="41.5" style="235" hidden="1" customWidth="1"/>
    <col min="11" max="11" width="14" style="408" hidden="1" customWidth="1"/>
    <col min="12" max="12" width="14" style="355" hidden="1" customWidth="1"/>
    <col min="13" max="13" width="38.09765625" style="235" hidden="1" customWidth="1"/>
    <col min="14" max="14" width="14.59765625" style="355" hidden="1" customWidth="1"/>
    <col min="15" max="15" width="11.59765625" style="28" hidden="1" customWidth="1"/>
    <col min="16" max="16" width="7.8984375" style="1" hidden="1" customWidth="1"/>
    <col min="17" max="17" width="12.3984375" style="1" hidden="1" customWidth="1"/>
    <col min="18" max="18" width="28.09765625" style="1" hidden="1" customWidth="1"/>
    <col min="19" max="26" width="9" style="1" hidden="1" customWidth="1"/>
    <col min="27" max="28" width="0" style="1" hidden="1" customWidth="1"/>
    <col min="29" max="16384" width="9" style="1"/>
  </cols>
  <sheetData>
    <row r="1" spans="1:18" ht="9.9" customHeight="1" x14ac:dyDescent="0.25">
      <c r="O1" s="145"/>
    </row>
    <row r="2" spans="1:18" ht="29.1" customHeight="1" x14ac:dyDescent="0.3">
      <c r="A2" s="29"/>
      <c r="B2" s="29"/>
      <c r="C2" s="30"/>
      <c r="D2" s="31" t="s">
        <v>105</v>
      </c>
      <c r="E2" s="32"/>
      <c r="F2" s="32"/>
      <c r="G2" s="62"/>
      <c r="H2" s="330"/>
      <c r="I2" s="330"/>
      <c r="J2" s="330"/>
      <c r="K2" s="409"/>
      <c r="L2" s="431"/>
      <c r="M2" s="145" t="s">
        <v>259</v>
      </c>
      <c r="N2" s="1">
        <f>SUM(N29:N228)</f>
        <v>0</v>
      </c>
      <c r="P2" s="1" t="s">
        <v>260</v>
      </c>
      <c r="R2" s="1">
        <f>N2/N5</f>
        <v>0</v>
      </c>
    </row>
    <row r="3" spans="1:18" ht="15.6" x14ac:dyDescent="0.3">
      <c r="A3" s="33"/>
      <c r="B3" s="33"/>
      <c r="C3" s="34"/>
      <c r="D3" s="35" t="s">
        <v>358</v>
      </c>
      <c r="E3" s="36"/>
      <c r="F3" s="36"/>
      <c r="G3" s="36"/>
      <c r="H3" s="331"/>
      <c r="I3" s="331"/>
      <c r="J3" s="331"/>
      <c r="K3" s="410"/>
      <c r="L3" s="356"/>
      <c r="M3" s="331" t="s">
        <v>43</v>
      </c>
      <c r="N3" s="356">
        <v>76.3</v>
      </c>
      <c r="O3" s="28" t="s">
        <v>6</v>
      </c>
    </row>
    <row r="4" spans="1:18" ht="15" customHeight="1" x14ac:dyDescent="0.25">
      <c r="A4" s="37"/>
      <c r="B4" s="37"/>
      <c r="C4" s="38"/>
      <c r="D4" s="39" t="s">
        <v>149</v>
      </c>
      <c r="E4" s="40"/>
      <c r="F4" s="40"/>
      <c r="G4" s="77"/>
      <c r="H4" s="332"/>
      <c r="I4" s="332"/>
      <c r="J4" s="332"/>
      <c r="K4" s="411"/>
      <c r="L4" s="357"/>
      <c r="M4" s="332" t="s">
        <v>44</v>
      </c>
      <c r="N4" s="357">
        <v>7.0000000000000007E-2</v>
      </c>
      <c r="O4" s="147"/>
    </row>
    <row r="5" spans="1:18" ht="15" x14ac:dyDescent="0.25">
      <c r="A5" s="37"/>
      <c r="B5" s="255"/>
      <c r="C5" s="38"/>
      <c r="D5" s="39" t="s">
        <v>0</v>
      </c>
      <c r="E5" s="40"/>
      <c r="F5" s="40"/>
      <c r="G5" s="40"/>
      <c r="H5" s="333"/>
      <c r="I5" s="333"/>
      <c r="J5" s="333"/>
      <c r="K5" s="412"/>
      <c r="L5" s="358"/>
      <c r="M5" s="333" t="s">
        <v>45</v>
      </c>
      <c r="N5" s="358">
        <v>68.67</v>
      </c>
      <c r="O5" s="28" t="s">
        <v>6</v>
      </c>
    </row>
    <row r="6" spans="1:18" ht="15.6" x14ac:dyDescent="0.25">
      <c r="A6" s="37"/>
      <c r="B6" s="256"/>
      <c r="C6" s="41"/>
      <c r="D6" s="202" t="s">
        <v>150</v>
      </c>
      <c r="E6" s="219"/>
      <c r="F6" s="279" t="s">
        <v>190</v>
      </c>
      <c r="G6" s="201"/>
      <c r="H6" s="334"/>
      <c r="I6" s="334"/>
      <c r="J6" s="334"/>
      <c r="K6" s="413"/>
      <c r="L6" s="359"/>
      <c r="M6" s="334"/>
      <c r="N6" s="359"/>
    </row>
    <row r="7" spans="1:18" s="42" customFormat="1" ht="9" customHeight="1" thickBot="1" x14ac:dyDescent="0.35">
      <c r="A7" s="51"/>
      <c r="B7" s="257"/>
      <c r="C7" s="41"/>
      <c r="D7" s="41"/>
      <c r="E7" s="49"/>
      <c r="F7" s="59"/>
      <c r="G7" s="60"/>
      <c r="H7" s="60"/>
      <c r="I7" s="60"/>
      <c r="J7" s="60"/>
      <c r="K7" s="414"/>
      <c r="L7" s="360"/>
      <c r="M7" s="60"/>
      <c r="N7" s="360"/>
      <c r="O7" s="77"/>
    </row>
    <row r="8" spans="1:18" ht="21" customHeight="1" x14ac:dyDescent="0.25">
      <c r="A8" s="561" t="s">
        <v>189</v>
      </c>
      <c r="B8" s="562"/>
      <c r="C8" s="220" t="s">
        <v>47</v>
      </c>
      <c r="D8" s="564"/>
      <c r="E8" s="564"/>
      <c r="F8" s="565"/>
      <c r="G8" s="221" t="s">
        <v>52</v>
      </c>
      <c r="H8" s="335"/>
      <c r="I8" s="335"/>
      <c r="J8" s="335"/>
      <c r="K8" s="415"/>
      <c r="L8" s="361"/>
      <c r="M8" s="335"/>
      <c r="N8" s="361"/>
    </row>
    <row r="9" spans="1:18" ht="21" customHeight="1" x14ac:dyDescent="0.25">
      <c r="A9" s="563"/>
      <c r="B9" s="562"/>
      <c r="C9" s="222" t="s">
        <v>51</v>
      </c>
      <c r="D9" s="572"/>
      <c r="E9" s="572"/>
      <c r="F9" s="573"/>
      <c r="G9" s="566" t="s">
        <v>151</v>
      </c>
      <c r="H9" s="336"/>
      <c r="I9" s="336"/>
      <c r="J9" s="336"/>
      <c r="K9" s="336"/>
      <c r="L9" s="362"/>
      <c r="M9" s="336"/>
      <c r="N9" s="362"/>
    </row>
    <row r="10" spans="1:18" ht="21" customHeight="1" x14ac:dyDescent="0.25">
      <c r="A10" s="563"/>
      <c r="B10" s="562"/>
      <c r="C10" s="222" t="s">
        <v>53</v>
      </c>
      <c r="D10" s="572"/>
      <c r="E10" s="572"/>
      <c r="F10" s="573"/>
      <c r="G10" s="567"/>
      <c r="H10" s="336"/>
      <c r="I10" s="336"/>
      <c r="J10" s="336"/>
      <c r="K10" s="336"/>
      <c r="L10" s="362"/>
      <c r="M10" s="336"/>
      <c r="N10" s="362"/>
    </row>
    <row r="11" spans="1:18" ht="21" customHeight="1" x14ac:dyDescent="0.25">
      <c r="A11" s="563"/>
      <c r="B11" s="562"/>
      <c r="C11" s="223" t="s">
        <v>98</v>
      </c>
      <c r="D11" s="572"/>
      <c r="E11" s="572"/>
      <c r="F11" s="573"/>
      <c r="G11" s="567"/>
      <c r="H11" s="336"/>
      <c r="I11" s="336"/>
      <c r="J11" s="336"/>
      <c r="K11" s="336"/>
      <c r="L11" s="362"/>
      <c r="M11" s="336"/>
      <c r="N11" s="362"/>
    </row>
    <row r="12" spans="1:18" ht="21" customHeight="1" x14ac:dyDescent="0.25">
      <c r="A12" s="563"/>
      <c r="B12" s="562"/>
      <c r="C12" s="222" t="s">
        <v>99</v>
      </c>
      <c r="D12" s="574"/>
      <c r="E12" s="572"/>
      <c r="F12" s="573"/>
      <c r="G12" s="567"/>
      <c r="H12" s="336"/>
      <c r="I12" s="336"/>
      <c r="J12" s="336"/>
      <c r="K12" s="336"/>
      <c r="L12" s="362"/>
      <c r="M12" s="336"/>
      <c r="N12" s="362"/>
    </row>
    <row r="13" spans="1:18" ht="21" customHeight="1" x14ac:dyDescent="0.25">
      <c r="A13" s="563"/>
      <c r="B13" s="562"/>
      <c r="C13" s="222" t="s">
        <v>113</v>
      </c>
      <c r="D13" s="572"/>
      <c r="E13" s="572"/>
      <c r="F13" s="573"/>
      <c r="G13" s="567"/>
      <c r="H13" s="336"/>
      <c r="I13" s="336"/>
      <c r="J13" s="336"/>
      <c r="K13" s="336"/>
      <c r="L13" s="362"/>
      <c r="M13" s="336"/>
      <c r="N13" s="362"/>
    </row>
    <row r="14" spans="1:18" ht="21" customHeight="1" x14ac:dyDescent="0.25">
      <c r="A14" s="563"/>
      <c r="B14" s="562"/>
      <c r="C14" s="222" t="s">
        <v>148</v>
      </c>
      <c r="D14" s="577"/>
      <c r="E14" s="577"/>
      <c r="F14" s="578"/>
      <c r="G14" s="567"/>
      <c r="H14" s="336"/>
      <c r="I14" s="336"/>
      <c r="J14" s="336"/>
      <c r="K14" s="336"/>
      <c r="L14" s="362"/>
      <c r="M14" s="336"/>
      <c r="N14" s="362"/>
    </row>
    <row r="15" spans="1:18" ht="45.75" customHeight="1" thickBot="1" x14ac:dyDescent="0.3">
      <c r="A15" s="53"/>
      <c r="B15" s="258"/>
      <c r="C15" s="222" t="s">
        <v>110</v>
      </c>
      <c r="D15" s="572"/>
      <c r="E15" s="572"/>
      <c r="F15" s="573"/>
      <c r="G15" s="567"/>
      <c r="H15" s="336"/>
      <c r="I15" s="336"/>
      <c r="J15" s="336"/>
      <c r="K15" s="336"/>
      <c r="L15" s="362"/>
      <c r="M15" s="336"/>
      <c r="N15" s="362"/>
      <c r="O15" s="375"/>
    </row>
    <row r="16" spans="1:18" ht="68.099999999999994" customHeight="1" thickBot="1" x14ac:dyDescent="0.3">
      <c r="A16" s="53"/>
      <c r="B16" s="258"/>
      <c r="C16" s="222" t="s">
        <v>108</v>
      </c>
      <c r="D16" s="575"/>
      <c r="E16" s="575"/>
      <c r="F16" s="576"/>
      <c r="G16" s="568"/>
      <c r="H16" s="336"/>
      <c r="I16" s="336"/>
      <c r="J16" s="336"/>
      <c r="K16" s="336"/>
      <c r="L16" s="362"/>
      <c r="M16" s="455" t="s">
        <v>43</v>
      </c>
      <c r="N16" s="456">
        <v>76.3</v>
      </c>
      <c r="O16" s="457"/>
      <c r="P16" s="458" t="s">
        <v>43</v>
      </c>
      <c r="Q16" s="459">
        <v>33</v>
      </c>
    </row>
    <row r="17" spans="1:17" ht="21" customHeight="1" x14ac:dyDescent="0.25">
      <c r="A17" s="53"/>
      <c r="B17" s="258"/>
      <c r="C17" s="222" t="s">
        <v>48</v>
      </c>
      <c r="D17" s="579">
        <f>F47+F70+F61+F36+F79+F93+F162+F169+F152+F182+F195+F204+F217+F87+F223+F103+F113+F122+F131+F140+F188</f>
        <v>0</v>
      </c>
      <c r="E17" s="580"/>
      <c r="F17" s="581"/>
      <c r="G17" s="569"/>
      <c r="H17" s="337"/>
      <c r="I17" s="337"/>
      <c r="J17" s="337"/>
      <c r="K17" s="416"/>
      <c r="L17" s="363"/>
      <c r="M17" s="460" t="s">
        <v>44</v>
      </c>
      <c r="N17" s="373">
        <v>7.0000000000000007E-2</v>
      </c>
      <c r="P17" s="449" t="s">
        <v>44</v>
      </c>
      <c r="Q17" s="461">
        <f>Q16-Q18</f>
        <v>3.3000000000000007</v>
      </c>
    </row>
    <row r="18" spans="1:17" ht="21" customHeight="1" x14ac:dyDescent="0.3">
      <c r="A18" s="53"/>
      <c r="B18" s="258"/>
      <c r="C18" s="222" t="s">
        <v>49</v>
      </c>
      <c r="D18" s="582">
        <v>0</v>
      </c>
      <c r="E18" s="583"/>
      <c r="F18" s="584"/>
      <c r="G18" s="570"/>
      <c r="H18" s="337"/>
      <c r="I18" s="337"/>
      <c r="J18" s="337"/>
      <c r="K18" s="416"/>
      <c r="L18" s="363"/>
      <c r="M18" s="462" t="s">
        <v>45</v>
      </c>
      <c r="N18" s="374">
        <v>68.67</v>
      </c>
      <c r="P18" s="354" t="s">
        <v>45</v>
      </c>
      <c r="Q18" s="463">
        <f>Q16*0.9</f>
        <v>29.7</v>
      </c>
    </row>
    <row r="19" spans="1:17" ht="21" customHeight="1" thickBot="1" x14ac:dyDescent="0.3">
      <c r="A19" s="53"/>
      <c r="B19" s="258"/>
      <c r="C19" s="222" t="s">
        <v>114</v>
      </c>
      <c r="D19" s="585"/>
      <c r="E19" s="586"/>
      <c r="F19" s="587"/>
      <c r="G19" s="571"/>
      <c r="H19" s="337"/>
      <c r="I19" s="337"/>
      <c r="J19" s="337"/>
      <c r="K19" s="416"/>
      <c r="L19" s="363"/>
      <c r="M19" s="464"/>
      <c r="N19" s="363">
        <f>N16-N18</f>
        <v>7.6299999999999955</v>
      </c>
      <c r="P19" s="16"/>
      <c r="Q19" s="465"/>
    </row>
    <row r="20" spans="1:17" ht="21" customHeight="1" thickBot="1" x14ac:dyDescent="0.3">
      <c r="A20" s="53"/>
      <c r="B20" s="258"/>
      <c r="C20" s="224" t="s">
        <v>54</v>
      </c>
      <c r="D20" s="540">
        <f>IF(D17=0,0,F226)</f>
        <v>0</v>
      </c>
      <c r="E20" s="541"/>
      <c r="F20" s="542"/>
      <c r="G20" s="225"/>
      <c r="H20" s="327"/>
      <c r="I20" s="327"/>
      <c r="J20" s="327"/>
      <c r="K20" s="336"/>
      <c r="L20" s="364"/>
      <c r="M20" s="466"/>
      <c r="N20" s="467">
        <f>N19/N16</f>
        <v>9.999999999999995E-2</v>
      </c>
      <c r="O20" s="468"/>
      <c r="P20" s="469"/>
      <c r="Q20" s="470"/>
    </row>
    <row r="21" spans="1:17" ht="21" customHeight="1" thickBot="1" x14ac:dyDescent="0.3">
      <c r="A21" s="435" t="s">
        <v>359</v>
      </c>
      <c r="B21" s="258"/>
      <c r="C21" s="436" t="s">
        <v>50</v>
      </c>
      <c r="D21" s="543">
        <f>D17+D18+D20</f>
        <v>0</v>
      </c>
      <c r="E21" s="544"/>
      <c r="F21" s="545"/>
      <c r="G21" s="225"/>
      <c r="H21" s="327"/>
      <c r="I21" s="327"/>
      <c r="J21" s="327"/>
      <c r="K21" s="336"/>
      <c r="L21" s="364"/>
      <c r="M21" s="327"/>
      <c r="N21" s="364"/>
      <c r="O21" s="145"/>
    </row>
    <row r="22" spans="1:17" ht="21" customHeight="1" thickBot="1" x14ac:dyDescent="0.3">
      <c r="A22" s="299"/>
      <c r="B22" s="258"/>
      <c r="C22" s="437" t="s">
        <v>265</v>
      </c>
      <c r="D22" s="546">
        <f>SUM(L29:L433)</f>
        <v>0</v>
      </c>
      <c r="E22" s="547"/>
      <c r="F22" s="548"/>
      <c r="G22" s="432"/>
      <c r="H22" s="327"/>
      <c r="I22" s="327"/>
      <c r="J22" s="327"/>
      <c r="K22" s="336"/>
      <c r="L22" s="364"/>
      <c r="M22" s="327"/>
      <c r="N22" s="364"/>
    </row>
    <row r="23" spans="1:17" ht="21" customHeight="1" thickBot="1" x14ac:dyDescent="0.3">
      <c r="A23" s="299"/>
      <c r="B23" s="258"/>
      <c r="C23" s="437" t="s">
        <v>278</v>
      </c>
      <c r="D23" s="546">
        <f>SUM(I29:I433)</f>
        <v>0</v>
      </c>
      <c r="E23" s="547"/>
      <c r="F23" s="548"/>
      <c r="G23" s="432"/>
      <c r="H23" s="327"/>
      <c r="I23" s="327"/>
      <c r="J23" s="327"/>
      <c r="K23" s="336"/>
      <c r="L23" s="364"/>
      <c r="M23" s="327"/>
      <c r="N23" s="364"/>
    </row>
    <row r="24" spans="1:17" ht="30.6" thickBot="1" x14ac:dyDescent="0.3">
      <c r="A24" s="299"/>
      <c r="B24" s="258"/>
      <c r="C24" s="437" t="s">
        <v>284</v>
      </c>
      <c r="D24" s="518">
        <f>F24/Q18</f>
        <v>0</v>
      </c>
      <c r="E24" s="549" t="s">
        <v>285</v>
      </c>
      <c r="F24" s="551">
        <f>N26</f>
        <v>0</v>
      </c>
      <c r="G24" s="432"/>
      <c r="H24" s="327"/>
      <c r="I24" s="327"/>
      <c r="J24" s="327"/>
      <c r="K24" s="336"/>
      <c r="L24" s="364"/>
      <c r="M24" s="327"/>
      <c r="N24" s="364"/>
    </row>
    <row r="25" spans="1:17" ht="32.1" customHeight="1" thickBot="1" x14ac:dyDescent="0.3">
      <c r="A25" s="54"/>
      <c r="B25" s="259"/>
      <c r="C25" s="227" t="s">
        <v>283</v>
      </c>
      <c r="D25" s="519">
        <f>F24/N18</f>
        <v>0</v>
      </c>
      <c r="E25" s="550"/>
      <c r="F25" s="552"/>
      <c r="G25" s="226"/>
      <c r="H25" s="327"/>
      <c r="I25" s="327"/>
      <c r="J25" s="327"/>
      <c r="K25" s="336"/>
      <c r="L25" s="364"/>
      <c r="M25" s="327"/>
      <c r="N25" s="364"/>
    </row>
    <row r="26" spans="1:17" s="42" customFormat="1" ht="15" x14ac:dyDescent="0.25">
      <c r="A26" s="52"/>
      <c r="B26" s="43"/>
      <c r="D26" s="433"/>
      <c r="E26" s="434"/>
      <c r="F26" s="434"/>
      <c r="G26" s="61"/>
      <c r="H26" s="338"/>
      <c r="I26" s="338"/>
      <c r="J26" s="338"/>
      <c r="K26" s="417"/>
      <c r="L26" s="365"/>
      <c r="M26" s="338"/>
      <c r="N26" s="1">
        <f>SUM(N28:N222)</f>
        <v>0</v>
      </c>
      <c r="O26" s="77" t="s">
        <v>285</v>
      </c>
    </row>
    <row r="27" spans="1:17" ht="15.6" x14ac:dyDescent="0.3">
      <c r="A27" s="69" t="s">
        <v>354</v>
      </c>
      <c r="B27" s="251"/>
      <c r="C27" s="3"/>
      <c r="D27" s="3"/>
      <c r="E27" s="3"/>
      <c r="F27" s="3"/>
      <c r="G27" s="4"/>
      <c r="H27" s="339"/>
      <c r="I27" s="339" t="s">
        <v>277</v>
      </c>
      <c r="J27" s="339"/>
      <c r="K27" s="351"/>
      <c r="L27" s="366"/>
      <c r="M27" s="1"/>
      <c r="N27" s="1"/>
      <c r="O27" s="1"/>
    </row>
    <row r="28" spans="1:17" s="66" customFormat="1" ht="15.6" x14ac:dyDescent="0.3">
      <c r="A28" s="63" t="s">
        <v>1</v>
      </c>
      <c r="B28" s="252" t="s">
        <v>116</v>
      </c>
      <c r="C28" s="64" t="s">
        <v>2</v>
      </c>
      <c r="D28" s="65" t="s">
        <v>109</v>
      </c>
      <c r="E28" s="289" t="s">
        <v>3</v>
      </c>
      <c r="F28" s="65" t="s">
        <v>4</v>
      </c>
      <c r="G28" s="65" t="s">
        <v>5</v>
      </c>
      <c r="H28" s="340"/>
      <c r="I28" s="340"/>
      <c r="J28" s="340"/>
      <c r="K28" s="418" t="s">
        <v>264</v>
      </c>
      <c r="L28" s="367" t="s">
        <v>265</v>
      </c>
      <c r="M28" s="339" t="s">
        <v>116</v>
      </c>
      <c r="N28" s="366" t="s">
        <v>254</v>
      </c>
      <c r="O28" s="1" t="s">
        <v>6</v>
      </c>
      <c r="P28" s="66" t="s">
        <v>264</v>
      </c>
      <c r="Q28" s="66" t="s">
        <v>265</v>
      </c>
    </row>
    <row r="29" spans="1:17" ht="15.6" x14ac:dyDescent="0.25">
      <c r="A29" s="55" t="s">
        <v>7</v>
      </c>
      <c r="B29" s="55" t="s">
        <v>117</v>
      </c>
      <c r="C29" s="23" t="s">
        <v>159</v>
      </c>
      <c r="D29" s="163"/>
      <c r="E29" s="300">
        <v>216</v>
      </c>
      <c r="F29" s="190">
        <f t="shared" ref="F29:F35" si="0">E29*D29</f>
        <v>0</v>
      </c>
      <c r="G29" s="392">
        <f t="shared" ref="G29:G35" si="1">IF(D29=0,0,(N29/$N$26))</f>
        <v>0</v>
      </c>
      <c r="H29" s="352"/>
      <c r="I29" s="368">
        <f>N29/O29</f>
        <v>0</v>
      </c>
      <c r="J29" s="352" t="s">
        <v>117</v>
      </c>
      <c r="K29" s="419">
        <v>25</v>
      </c>
      <c r="L29" s="368">
        <f>K29*D29</f>
        <v>0</v>
      </c>
      <c r="M29" s="340" t="s">
        <v>117</v>
      </c>
      <c r="N29" s="367">
        <f>D29*O29</f>
        <v>0</v>
      </c>
      <c r="O29" s="28">
        <v>0.19900000000000001</v>
      </c>
    </row>
    <row r="30" spans="1:17" ht="15.6" x14ac:dyDescent="0.25">
      <c r="A30" s="56" t="s">
        <v>8</v>
      </c>
      <c r="B30" s="56" t="s">
        <v>118</v>
      </c>
      <c r="C30" s="24" t="s">
        <v>360</v>
      </c>
      <c r="D30" s="164"/>
      <c r="E30" s="301">
        <v>216</v>
      </c>
      <c r="F30" s="191">
        <f t="shared" si="0"/>
        <v>0</v>
      </c>
      <c r="G30" s="320">
        <f t="shared" si="1"/>
        <v>0</v>
      </c>
      <c r="H30" s="352"/>
      <c r="I30" s="368">
        <f t="shared" ref="I30:I35" si="2">N30/O30</f>
        <v>0</v>
      </c>
      <c r="J30" s="352" t="s">
        <v>118</v>
      </c>
      <c r="K30" s="419">
        <v>26</v>
      </c>
      <c r="L30" s="368">
        <f t="shared" ref="L30:L78" si="3">K30*D30</f>
        <v>0</v>
      </c>
      <c r="M30" s="341" t="s">
        <v>118</v>
      </c>
      <c r="N30" s="367">
        <f t="shared" ref="N30:N78" si="4">D30*O30</f>
        <v>0</v>
      </c>
      <c r="O30" s="146">
        <v>0.20200000000000001</v>
      </c>
    </row>
    <row r="31" spans="1:17" ht="15.6" x14ac:dyDescent="0.25">
      <c r="A31" s="56" t="s">
        <v>9</v>
      </c>
      <c r="B31" s="56" t="s">
        <v>119</v>
      </c>
      <c r="C31" s="24" t="s">
        <v>361</v>
      </c>
      <c r="D31" s="164"/>
      <c r="E31" s="301">
        <v>216</v>
      </c>
      <c r="F31" s="191">
        <f t="shared" si="0"/>
        <v>0</v>
      </c>
      <c r="G31" s="320">
        <f t="shared" si="1"/>
        <v>0</v>
      </c>
      <c r="H31" s="352"/>
      <c r="I31" s="368">
        <f t="shared" si="2"/>
        <v>0</v>
      </c>
      <c r="J31" s="352" t="s">
        <v>119</v>
      </c>
      <c r="K31" s="419">
        <v>27</v>
      </c>
      <c r="L31" s="368">
        <f>K31*D31</f>
        <v>0</v>
      </c>
      <c r="M31" s="341" t="s">
        <v>119</v>
      </c>
      <c r="N31" s="367">
        <f t="shared" si="4"/>
        <v>0</v>
      </c>
      <c r="O31" s="28">
        <v>0.20200000000000001</v>
      </c>
    </row>
    <row r="32" spans="1:17" ht="15.6" x14ac:dyDescent="0.25">
      <c r="A32" s="56" t="s">
        <v>10</v>
      </c>
      <c r="B32" s="56" t="s">
        <v>120</v>
      </c>
      <c r="C32" s="24" t="s">
        <v>161</v>
      </c>
      <c r="D32" s="164"/>
      <c r="E32" s="301">
        <v>216</v>
      </c>
      <c r="F32" s="191">
        <f t="shared" si="0"/>
        <v>0</v>
      </c>
      <c r="G32" s="320">
        <f t="shared" si="1"/>
        <v>0</v>
      </c>
      <c r="H32" s="352"/>
      <c r="I32" s="368">
        <f t="shared" si="2"/>
        <v>0</v>
      </c>
      <c r="J32" s="352" t="s">
        <v>120</v>
      </c>
      <c r="K32" s="419">
        <v>27</v>
      </c>
      <c r="L32" s="368">
        <f t="shared" ref="L32" si="5">K32*D32</f>
        <v>0</v>
      </c>
      <c r="M32" s="341" t="s">
        <v>120</v>
      </c>
      <c r="N32" s="367">
        <f t="shared" si="4"/>
        <v>0</v>
      </c>
      <c r="O32" s="28">
        <v>0.20200000000000001</v>
      </c>
    </row>
    <row r="33" spans="1:16" ht="15.6" x14ac:dyDescent="0.25">
      <c r="A33" s="56" t="s">
        <v>11</v>
      </c>
      <c r="B33" s="56" t="s">
        <v>121</v>
      </c>
      <c r="C33" s="24" t="s">
        <v>162</v>
      </c>
      <c r="D33" s="165"/>
      <c r="E33" s="301">
        <v>216</v>
      </c>
      <c r="F33" s="191">
        <f>E33*D33</f>
        <v>0</v>
      </c>
      <c r="G33" s="320">
        <f t="shared" si="1"/>
        <v>0</v>
      </c>
      <c r="H33" s="352"/>
      <c r="I33" s="368">
        <f t="shared" si="2"/>
        <v>0</v>
      </c>
      <c r="J33" s="352" t="s">
        <v>121</v>
      </c>
      <c r="K33" s="419">
        <v>28</v>
      </c>
      <c r="L33" s="368">
        <f>K33*D33</f>
        <v>0</v>
      </c>
      <c r="M33" s="341" t="s">
        <v>121</v>
      </c>
      <c r="N33" s="367">
        <f t="shared" si="4"/>
        <v>0</v>
      </c>
      <c r="O33" s="28">
        <v>0.20499999999999999</v>
      </c>
    </row>
    <row r="34" spans="1:16" ht="15.6" x14ac:dyDescent="0.25">
      <c r="A34" s="388" t="s">
        <v>253</v>
      </c>
      <c r="B34" s="388" t="s">
        <v>253</v>
      </c>
      <c r="C34" s="389" t="s">
        <v>256</v>
      </c>
      <c r="D34" s="272"/>
      <c r="E34" s="473">
        <v>16</v>
      </c>
      <c r="F34" s="191">
        <f>E34*D34</f>
        <v>0</v>
      </c>
      <c r="G34" s="320">
        <f t="shared" si="1"/>
        <v>0</v>
      </c>
      <c r="H34" s="352"/>
      <c r="I34" s="368">
        <f t="shared" si="2"/>
        <v>0</v>
      </c>
      <c r="J34" s="352" t="s">
        <v>253</v>
      </c>
      <c r="K34" s="419">
        <v>1</v>
      </c>
      <c r="L34" s="368">
        <f>K34*D34</f>
        <v>0</v>
      </c>
      <c r="M34" s="341" t="s">
        <v>253</v>
      </c>
      <c r="N34" s="367">
        <f>D34*O34</f>
        <v>0</v>
      </c>
      <c r="O34" s="438">
        <v>3.0000000000000001E-3</v>
      </c>
    </row>
    <row r="35" spans="1:16" ht="15.6" x14ac:dyDescent="0.25">
      <c r="A35" s="248" t="s">
        <v>101</v>
      </c>
      <c r="B35" s="248" t="s">
        <v>101</v>
      </c>
      <c r="C35" s="389" t="s">
        <v>19</v>
      </c>
      <c r="D35" s="272"/>
      <c r="E35" s="302">
        <v>342</v>
      </c>
      <c r="F35" s="273">
        <f t="shared" si="0"/>
        <v>0</v>
      </c>
      <c r="G35" s="321">
        <f t="shared" si="1"/>
        <v>0</v>
      </c>
      <c r="H35" s="352"/>
      <c r="I35" s="368">
        <f t="shared" si="2"/>
        <v>0</v>
      </c>
      <c r="J35" s="353" t="s">
        <v>101</v>
      </c>
      <c r="K35" s="426">
        <v>21</v>
      </c>
      <c r="L35" s="368">
        <f>K35*D35</f>
        <v>0</v>
      </c>
      <c r="M35" s="341" t="s">
        <v>101</v>
      </c>
      <c r="N35" s="367">
        <f>O35*D34</f>
        <v>0</v>
      </c>
      <c r="O35" s="28">
        <v>0.14299999999999999</v>
      </c>
      <c r="P35" s="439" t="s">
        <v>267</v>
      </c>
    </row>
    <row r="36" spans="1:16" ht="15.6" x14ac:dyDescent="0.3">
      <c r="A36" s="240"/>
      <c r="B36" s="241"/>
      <c r="C36" s="241"/>
      <c r="D36" s="8">
        <f>SUM(D29:D35)</f>
        <v>0</v>
      </c>
      <c r="E36" s="282" t="s">
        <v>12</v>
      </c>
      <c r="F36" s="245">
        <f>SUM(F29:F35)</f>
        <v>0</v>
      </c>
      <c r="G36" s="9"/>
      <c r="H36" s="342"/>
      <c r="I36" s="342"/>
      <c r="L36" s="368"/>
      <c r="M36" s="341"/>
      <c r="N36" s="367"/>
    </row>
    <row r="37" spans="1:16" ht="32.1" customHeight="1" x14ac:dyDescent="0.3">
      <c r="A37" s="534" t="s">
        <v>179</v>
      </c>
      <c r="B37" s="535"/>
      <c r="C37" s="536"/>
      <c r="D37" s="70"/>
      <c r="E37" s="283"/>
      <c r="F37" s="70"/>
      <c r="G37" s="71"/>
      <c r="H37" s="328"/>
      <c r="I37" s="328"/>
      <c r="J37" s="328"/>
      <c r="K37" s="405"/>
      <c r="L37" s="368"/>
      <c r="M37" s="342"/>
      <c r="N37" s="367"/>
    </row>
    <row r="38" spans="1:16" s="42" customFormat="1" ht="15.6" x14ac:dyDescent="0.25">
      <c r="C38" s="44"/>
      <c r="D38" s="44"/>
      <c r="E38" s="284"/>
      <c r="F38" s="44"/>
      <c r="G38" s="44"/>
      <c r="H38" s="343"/>
      <c r="I38" s="343"/>
      <c r="J38" s="343"/>
      <c r="K38" s="420"/>
      <c r="L38" s="368"/>
      <c r="M38" s="328"/>
      <c r="N38" s="367"/>
      <c r="O38" s="28"/>
    </row>
    <row r="39" spans="1:16" ht="15.6" x14ac:dyDescent="0.3">
      <c r="A39" s="69" t="s">
        <v>355</v>
      </c>
      <c r="B39" s="251"/>
      <c r="C39" s="3"/>
      <c r="D39" s="3"/>
      <c r="E39" s="285"/>
      <c r="F39" s="3"/>
      <c r="G39" s="4"/>
      <c r="H39" s="339"/>
      <c r="I39" s="339"/>
      <c r="J39" s="339"/>
      <c r="K39" s="407"/>
      <c r="L39" s="368"/>
      <c r="M39" s="343"/>
      <c r="N39" s="367"/>
    </row>
    <row r="40" spans="1:16" s="66" customFormat="1" ht="15.6" x14ac:dyDescent="0.3">
      <c r="A40" s="63" t="s">
        <v>1</v>
      </c>
      <c r="B40" s="252" t="s">
        <v>116</v>
      </c>
      <c r="C40" s="67" t="s">
        <v>2</v>
      </c>
      <c r="D40" s="65" t="s">
        <v>109</v>
      </c>
      <c r="E40" s="289" t="s">
        <v>3</v>
      </c>
      <c r="F40" s="68" t="s">
        <v>4</v>
      </c>
      <c r="G40" s="68" t="s">
        <v>5</v>
      </c>
      <c r="H40" s="340"/>
      <c r="I40" s="340"/>
      <c r="J40" s="340"/>
      <c r="K40" s="421"/>
      <c r="L40" s="368"/>
      <c r="M40" s="339" t="s">
        <v>116</v>
      </c>
      <c r="N40" s="367"/>
      <c r="O40" s="77"/>
    </row>
    <row r="41" spans="1:16" ht="15.6" x14ac:dyDescent="0.25">
      <c r="A41" s="55" t="s">
        <v>13</v>
      </c>
      <c r="B41" s="55" t="s">
        <v>13</v>
      </c>
      <c r="C41" s="23" t="s">
        <v>154</v>
      </c>
      <c r="D41" s="163"/>
      <c r="E41" s="300">
        <v>85</v>
      </c>
      <c r="F41" s="192">
        <f t="shared" ref="F41:F46" si="6">E41*D41</f>
        <v>0</v>
      </c>
      <c r="G41" s="392">
        <f t="shared" ref="G41:G46" si="7">IF(D41=0,0,(N41/$N$26))</f>
        <v>0</v>
      </c>
      <c r="H41" s="352"/>
      <c r="I41" s="368">
        <f t="shared" ref="I41:I46" si="8">N41/O41</f>
        <v>0</v>
      </c>
      <c r="J41" s="352" t="s">
        <v>13</v>
      </c>
      <c r="K41" s="419">
        <v>16</v>
      </c>
      <c r="L41" s="368">
        <f t="shared" ref="L41:L46" si="9">K41*D41</f>
        <v>0</v>
      </c>
      <c r="M41" s="340" t="s">
        <v>13</v>
      </c>
      <c r="N41" s="367">
        <f t="shared" si="4"/>
        <v>0</v>
      </c>
      <c r="O41" s="28">
        <v>0.18</v>
      </c>
    </row>
    <row r="42" spans="1:16" ht="15.6" x14ac:dyDescent="0.25">
      <c r="A42" s="56" t="s">
        <v>14</v>
      </c>
      <c r="B42" s="56" t="s">
        <v>14</v>
      </c>
      <c r="C42" s="24" t="s">
        <v>155</v>
      </c>
      <c r="D42" s="164"/>
      <c r="E42" s="301">
        <v>85</v>
      </c>
      <c r="F42" s="193">
        <f t="shared" si="6"/>
        <v>0</v>
      </c>
      <c r="G42" s="320">
        <f t="shared" si="7"/>
        <v>0</v>
      </c>
      <c r="H42" s="352"/>
      <c r="I42" s="368">
        <f t="shared" si="8"/>
        <v>0</v>
      </c>
      <c r="J42" s="352" t="s">
        <v>14</v>
      </c>
      <c r="K42" s="419">
        <v>17</v>
      </c>
      <c r="L42" s="368">
        <f t="shared" si="9"/>
        <v>0</v>
      </c>
      <c r="M42" s="341" t="s">
        <v>14</v>
      </c>
      <c r="N42" s="367">
        <f t="shared" si="4"/>
        <v>0</v>
      </c>
      <c r="O42" s="146">
        <v>0.21099999999999999</v>
      </c>
    </row>
    <row r="43" spans="1:16" ht="15.6" x14ac:dyDescent="0.25">
      <c r="A43" s="56" t="s">
        <v>15</v>
      </c>
      <c r="B43" s="56" t="s">
        <v>15</v>
      </c>
      <c r="C43" s="24" t="s">
        <v>156</v>
      </c>
      <c r="D43" s="164"/>
      <c r="E43" s="301">
        <v>85</v>
      </c>
      <c r="F43" s="193">
        <f t="shared" si="6"/>
        <v>0</v>
      </c>
      <c r="G43" s="320">
        <f t="shared" si="7"/>
        <v>0</v>
      </c>
      <c r="H43" s="352"/>
      <c r="I43" s="368">
        <f t="shared" si="8"/>
        <v>0</v>
      </c>
      <c r="J43" s="352" t="s">
        <v>15</v>
      </c>
      <c r="K43" s="419">
        <v>18</v>
      </c>
      <c r="L43" s="368">
        <f t="shared" si="9"/>
        <v>0</v>
      </c>
      <c r="M43" s="341" t="s">
        <v>15</v>
      </c>
      <c r="N43" s="367">
        <f t="shared" si="4"/>
        <v>0</v>
      </c>
      <c r="O43" s="28">
        <v>0.21099999999999999</v>
      </c>
    </row>
    <row r="44" spans="1:16" ht="15.6" x14ac:dyDescent="0.25">
      <c r="A44" s="56" t="s">
        <v>16</v>
      </c>
      <c r="B44" s="56" t="s">
        <v>16</v>
      </c>
      <c r="C44" s="24" t="s">
        <v>157</v>
      </c>
      <c r="D44" s="164"/>
      <c r="E44" s="301">
        <v>85</v>
      </c>
      <c r="F44" s="193">
        <f t="shared" si="6"/>
        <v>0</v>
      </c>
      <c r="G44" s="320">
        <f t="shared" si="7"/>
        <v>0</v>
      </c>
      <c r="H44" s="352"/>
      <c r="I44" s="368">
        <f t="shared" si="8"/>
        <v>0</v>
      </c>
      <c r="J44" s="352" t="s">
        <v>16</v>
      </c>
      <c r="K44" s="419">
        <v>18</v>
      </c>
      <c r="L44" s="368">
        <f t="shared" si="9"/>
        <v>0</v>
      </c>
      <c r="M44" s="341" t="s">
        <v>16</v>
      </c>
      <c r="N44" s="367">
        <f t="shared" si="4"/>
        <v>0</v>
      </c>
      <c r="O44" s="28">
        <v>0.214</v>
      </c>
    </row>
    <row r="45" spans="1:16" ht="15.6" x14ac:dyDescent="0.25">
      <c r="A45" s="56" t="s">
        <v>17</v>
      </c>
      <c r="B45" s="56" t="s">
        <v>17</v>
      </c>
      <c r="C45" s="24" t="s">
        <v>158</v>
      </c>
      <c r="D45" s="164"/>
      <c r="E45" s="301">
        <v>85</v>
      </c>
      <c r="F45" s="193">
        <f t="shared" si="6"/>
        <v>0</v>
      </c>
      <c r="G45" s="320">
        <f t="shared" si="7"/>
        <v>0</v>
      </c>
      <c r="H45" s="352"/>
      <c r="I45" s="368">
        <f t="shared" si="8"/>
        <v>0</v>
      </c>
      <c r="J45" s="352" t="s">
        <v>17</v>
      </c>
      <c r="K45" s="419">
        <v>20</v>
      </c>
      <c r="L45" s="368">
        <f t="shared" si="9"/>
        <v>0</v>
      </c>
      <c r="M45" s="341" t="s">
        <v>17</v>
      </c>
      <c r="N45" s="367">
        <f t="shared" si="4"/>
        <v>0</v>
      </c>
      <c r="O45" s="234">
        <v>0.21099999999999999</v>
      </c>
    </row>
    <row r="46" spans="1:16" ht="15.6" x14ac:dyDescent="0.3">
      <c r="A46" s="57" t="s">
        <v>18</v>
      </c>
      <c r="B46" s="57" t="s">
        <v>18</v>
      </c>
      <c r="C46" s="12" t="s">
        <v>19</v>
      </c>
      <c r="D46" s="164"/>
      <c r="E46" s="303">
        <v>104</v>
      </c>
      <c r="F46" s="194">
        <f t="shared" si="6"/>
        <v>0</v>
      </c>
      <c r="G46" s="321">
        <f t="shared" si="7"/>
        <v>0</v>
      </c>
      <c r="H46" s="352"/>
      <c r="I46" s="368">
        <f t="shared" si="8"/>
        <v>0</v>
      </c>
      <c r="J46" s="342" t="s">
        <v>18</v>
      </c>
      <c r="K46" s="407">
        <v>18</v>
      </c>
      <c r="L46" s="368">
        <f t="shared" si="9"/>
        <v>0</v>
      </c>
      <c r="M46" s="341" t="s">
        <v>18</v>
      </c>
      <c r="N46" s="367">
        <f t="shared" si="4"/>
        <v>0</v>
      </c>
      <c r="O46" s="28">
        <v>6.0999999999999999E-2</v>
      </c>
      <c r="P46" s="439" t="s">
        <v>268</v>
      </c>
    </row>
    <row r="47" spans="1:16" ht="15.6" x14ac:dyDescent="0.3">
      <c r="A47" s="240"/>
      <c r="B47" s="241"/>
      <c r="C47" s="241"/>
      <c r="D47" s="8">
        <f>SUM(D41:D46)</f>
        <v>0</v>
      </c>
      <c r="E47" s="286" t="s">
        <v>12</v>
      </c>
      <c r="F47" s="195">
        <f>SUM(F41:F46)</f>
        <v>0</v>
      </c>
      <c r="G47" s="9"/>
      <c r="H47" s="342"/>
      <c r="I47" s="342"/>
      <c r="L47" s="368"/>
      <c r="M47" s="341"/>
      <c r="N47" s="367"/>
    </row>
    <row r="48" spans="1:16" ht="32.1" customHeight="1" x14ac:dyDescent="0.3">
      <c r="A48" s="534" t="s">
        <v>181</v>
      </c>
      <c r="B48" s="535"/>
      <c r="C48" s="536"/>
      <c r="D48" s="72"/>
      <c r="E48" s="287"/>
      <c r="F48" s="72"/>
      <c r="G48" s="73"/>
      <c r="H48" s="329"/>
      <c r="I48" s="329"/>
      <c r="J48" s="329"/>
      <c r="K48" s="422"/>
      <c r="L48" s="368"/>
      <c r="M48" s="342"/>
      <c r="N48" s="367"/>
    </row>
    <row r="49" spans="1:18" s="42" customFormat="1" ht="15.6" x14ac:dyDescent="0.3">
      <c r="C49" s="45"/>
      <c r="D49" s="45"/>
      <c r="E49" s="288"/>
      <c r="F49" s="46"/>
      <c r="G49" s="46"/>
      <c r="H49" s="344"/>
      <c r="I49" s="344"/>
      <c r="J49" s="344"/>
      <c r="K49" s="423"/>
      <c r="L49" s="368"/>
      <c r="M49" s="329"/>
      <c r="N49" s="367"/>
      <c r="O49" s="28"/>
    </row>
    <row r="50" spans="1:18" ht="15.6" x14ac:dyDescent="0.3">
      <c r="A50" s="69" t="s">
        <v>20</v>
      </c>
      <c r="B50" s="251"/>
      <c r="C50" s="3"/>
      <c r="D50" s="3"/>
      <c r="E50" s="285"/>
      <c r="F50" s="3"/>
      <c r="G50" s="4"/>
      <c r="H50" s="339"/>
      <c r="I50" s="339"/>
      <c r="J50" s="339"/>
      <c r="K50" s="407"/>
      <c r="L50" s="368"/>
      <c r="M50" s="344"/>
      <c r="N50" s="367"/>
    </row>
    <row r="51" spans="1:18" s="66" customFormat="1" ht="15.6" x14ac:dyDescent="0.3">
      <c r="A51" s="63" t="s">
        <v>1</v>
      </c>
      <c r="B51" s="252" t="s">
        <v>116</v>
      </c>
      <c r="C51" s="67" t="s">
        <v>362</v>
      </c>
      <c r="D51" s="65" t="s">
        <v>109</v>
      </c>
      <c r="E51" s="289" t="s">
        <v>3</v>
      </c>
      <c r="F51" s="68" t="s">
        <v>4</v>
      </c>
      <c r="G51" s="68" t="s">
        <v>5</v>
      </c>
      <c r="H51" s="340"/>
      <c r="I51" s="340"/>
      <c r="L51" s="368"/>
      <c r="M51" s="339" t="s">
        <v>116</v>
      </c>
      <c r="N51" s="367"/>
      <c r="O51" s="77"/>
    </row>
    <row r="52" spans="1:18" ht="15.9" customHeight="1" x14ac:dyDescent="0.25">
      <c r="A52" s="55" t="s">
        <v>21</v>
      </c>
      <c r="B52" s="55" t="s">
        <v>21</v>
      </c>
      <c r="C52" s="23" t="s">
        <v>363</v>
      </c>
      <c r="D52" s="166"/>
      <c r="E52" s="304">
        <v>199</v>
      </c>
      <c r="F52" s="192">
        <f>E52*D52</f>
        <v>0</v>
      </c>
      <c r="G52" s="392">
        <f t="shared" ref="G52:G60" si="10">IF(D52=0,0,(N52/$N$26))</f>
        <v>0</v>
      </c>
      <c r="H52" s="352"/>
      <c r="I52" s="368">
        <f t="shared" ref="I52:I57" si="11">N52/O52</f>
        <v>0</v>
      </c>
      <c r="J52" s="352" t="s">
        <v>21</v>
      </c>
      <c r="K52" s="419">
        <v>19</v>
      </c>
      <c r="L52" s="368">
        <f t="shared" ref="L52:L60" si="12">K52*D52</f>
        <v>0</v>
      </c>
      <c r="M52" s="340" t="s">
        <v>21</v>
      </c>
      <c r="N52" s="367">
        <f t="shared" si="4"/>
        <v>0</v>
      </c>
      <c r="O52" s="28">
        <v>0.252</v>
      </c>
    </row>
    <row r="53" spans="1:18" ht="15.9" customHeight="1" x14ac:dyDescent="0.25">
      <c r="A53" s="56" t="s">
        <v>22</v>
      </c>
      <c r="B53" s="56" t="s">
        <v>22</v>
      </c>
      <c r="C53" s="23" t="s">
        <v>364</v>
      </c>
      <c r="D53" s="168"/>
      <c r="E53" s="476">
        <v>199</v>
      </c>
      <c r="F53" s="193">
        <f t="shared" ref="F53:F55" si="13">E53*D53</f>
        <v>0</v>
      </c>
      <c r="G53" s="320">
        <f t="shared" si="10"/>
        <v>0</v>
      </c>
      <c r="H53" s="352"/>
      <c r="I53" s="368">
        <f t="shared" si="11"/>
        <v>0</v>
      </c>
      <c r="J53" s="352" t="s">
        <v>22</v>
      </c>
      <c r="K53" s="419">
        <v>21</v>
      </c>
      <c r="L53" s="368">
        <f t="shared" si="12"/>
        <v>0</v>
      </c>
      <c r="M53" s="341" t="s">
        <v>22</v>
      </c>
      <c r="N53" s="367">
        <f t="shared" si="4"/>
        <v>0</v>
      </c>
      <c r="O53" s="28">
        <v>0.25700000000000001</v>
      </c>
    </row>
    <row r="54" spans="1:18" ht="15.9" customHeight="1" x14ac:dyDescent="0.25">
      <c r="A54" s="56" t="s">
        <v>23</v>
      </c>
      <c r="B54" s="56" t="s">
        <v>23</v>
      </c>
      <c r="C54" s="26" t="s">
        <v>26</v>
      </c>
      <c r="D54" s="168"/>
      <c r="E54" s="196">
        <v>66</v>
      </c>
      <c r="F54" s="193">
        <f t="shared" si="13"/>
        <v>0</v>
      </c>
      <c r="G54" s="320">
        <f t="shared" si="10"/>
        <v>0</v>
      </c>
      <c r="H54" s="352"/>
      <c r="I54" s="368">
        <f t="shared" si="11"/>
        <v>0</v>
      </c>
      <c r="J54" s="352" t="s">
        <v>23</v>
      </c>
      <c r="K54" s="419">
        <v>6</v>
      </c>
      <c r="L54" s="368">
        <f t="shared" si="12"/>
        <v>0</v>
      </c>
      <c r="M54" s="341" t="s">
        <v>23</v>
      </c>
      <c r="N54" s="367">
        <f t="shared" si="4"/>
        <v>0</v>
      </c>
      <c r="O54" s="28">
        <v>3.9E-2</v>
      </c>
    </row>
    <row r="55" spans="1:18" ht="15.9" customHeight="1" x14ac:dyDescent="0.25">
      <c r="A55" s="56" t="s">
        <v>100</v>
      </c>
      <c r="B55" s="56" t="s">
        <v>100</v>
      </c>
      <c r="C55" s="326" t="s">
        <v>19</v>
      </c>
      <c r="D55" s="520"/>
      <c r="E55" s="196">
        <v>305</v>
      </c>
      <c r="F55" s="193">
        <f t="shared" si="13"/>
        <v>0</v>
      </c>
      <c r="G55" s="320">
        <f t="shared" si="10"/>
        <v>0</v>
      </c>
      <c r="H55" s="352"/>
      <c r="I55" s="368">
        <f t="shared" si="11"/>
        <v>0</v>
      </c>
      <c r="J55" s="352" t="s">
        <v>100</v>
      </c>
      <c r="K55" s="419">
        <v>20</v>
      </c>
      <c r="L55" s="368">
        <f t="shared" si="12"/>
        <v>0</v>
      </c>
      <c r="M55" s="341" t="s">
        <v>100</v>
      </c>
      <c r="N55" s="367">
        <f t="shared" si="4"/>
        <v>0</v>
      </c>
      <c r="O55" s="28">
        <v>0.255</v>
      </c>
      <c r="P55" s="439"/>
      <c r="Q55" s="439"/>
    </row>
    <row r="56" spans="1:18" ht="15.9" hidden="1" customHeight="1" x14ac:dyDescent="0.3">
      <c r="A56" s="56" t="s">
        <v>229</v>
      </c>
      <c r="B56" s="56" t="s">
        <v>229</v>
      </c>
      <c r="C56" s="326" t="s">
        <v>234</v>
      </c>
      <c r="D56" s="168"/>
      <c r="E56" s="196">
        <v>150</v>
      </c>
      <c r="F56" s="193">
        <f>E56*D56</f>
        <v>0</v>
      </c>
      <c r="G56" s="320">
        <f t="shared" si="10"/>
        <v>0</v>
      </c>
      <c r="H56" s="352"/>
      <c r="I56" s="368">
        <f t="shared" si="11"/>
        <v>0</v>
      </c>
      <c r="J56" s="352" t="s">
        <v>229</v>
      </c>
      <c r="K56" s="451">
        <v>0.54</v>
      </c>
      <c r="L56" s="368">
        <f t="shared" si="12"/>
        <v>0</v>
      </c>
      <c r="M56" s="341" t="s">
        <v>229</v>
      </c>
      <c r="N56" s="391">
        <f t="shared" si="4"/>
        <v>0</v>
      </c>
      <c r="O56" s="28">
        <v>3.0000000000000001E-3</v>
      </c>
      <c r="P56" s="439"/>
      <c r="Q56" s="439"/>
    </row>
    <row r="57" spans="1:18" ht="15.9" hidden="1" customHeight="1" x14ac:dyDescent="0.3">
      <c r="A57" s="56" t="s">
        <v>230</v>
      </c>
      <c r="B57" s="56" t="s">
        <v>230</v>
      </c>
      <c r="C57" s="326" t="s">
        <v>235</v>
      </c>
      <c r="D57" s="521"/>
      <c r="E57" s="196">
        <v>155</v>
      </c>
      <c r="F57" s="193">
        <f>E57*D57</f>
        <v>0</v>
      </c>
      <c r="G57" s="320">
        <f t="shared" si="10"/>
        <v>0</v>
      </c>
      <c r="H57" s="352"/>
      <c r="I57" s="368">
        <f t="shared" si="11"/>
        <v>0</v>
      </c>
      <c r="J57" s="352" t="s">
        <v>230</v>
      </c>
      <c r="K57" s="451">
        <v>0.54</v>
      </c>
      <c r="L57" s="368">
        <f t="shared" si="12"/>
        <v>0</v>
      </c>
      <c r="M57" s="341" t="s">
        <v>230</v>
      </c>
      <c r="N57" s="391">
        <f t="shared" si="4"/>
        <v>0</v>
      </c>
      <c r="O57" s="28">
        <v>3.0000000000000001E-3</v>
      </c>
      <c r="P57" s="439"/>
      <c r="Q57" s="439"/>
    </row>
    <row r="58" spans="1:18" ht="15.9" customHeight="1" x14ac:dyDescent="0.3">
      <c r="A58" s="56" t="s">
        <v>231</v>
      </c>
      <c r="B58" s="56" t="s">
        <v>231</v>
      </c>
      <c r="C58" s="326" t="s">
        <v>236</v>
      </c>
      <c r="D58" s="491"/>
      <c r="E58" s="196">
        <v>165</v>
      </c>
      <c r="F58" s="193">
        <f>E58*D58</f>
        <v>0</v>
      </c>
      <c r="G58" s="320">
        <f t="shared" si="10"/>
        <v>0</v>
      </c>
      <c r="H58" s="352"/>
      <c r="I58" s="368">
        <f t="shared" ref="I58:I59" si="14">D58/10</f>
        <v>0</v>
      </c>
      <c r="J58" s="352" t="s">
        <v>231</v>
      </c>
      <c r="K58" s="451">
        <v>10.75</v>
      </c>
      <c r="L58" s="368">
        <f t="shared" si="12"/>
        <v>0</v>
      </c>
      <c r="M58" s="341" t="s">
        <v>231</v>
      </c>
      <c r="N58" s="391">
        <f t="shared" ref="N58:N59" si="15">I58*O58</f>
        <v>0</v>
      </c>
      <c r="O58" s="511">
        <v>4.2000000000000003E-2</v>
      </c>
      <c r="P58" s="439"/>
      <c r="Q58" s="439"/>
      <c r="R58" s="1">
        <v>49</v>
      </c>
    </row>
    <row r="59" spans="1:18" ht="15.6" x14ac:dyDescent="0.3">
      <c r="A59" s="56" t="s">
        <v>232</v>
      </c>
      <c r="B59" s="56" t="s">
        <v>232</v>
      </c>
      <c r="C59" s="326" t="s">
        <v>237</v>
      </c>
      <c r="D59" s="170"/>
      <c r="E59" s="196">
        <v>175</v>
      </c>
      <c r="F59" s="193">
        <f>E59*D59</f>
        <v>0</v>
      </c>
      <c r="G59" s="320">
        <f t="shared" si="10"/>
        <v>0</v>
      </c>
      <c r="H59" s="352"/>
      <c r="I59" s="368">
        <f t="shared" si="14"/>
        <v>0</v>
      </c>
      <c r="J59" s="352" t="s">
        <v>232</v>
      </c>
      <c r="K59" s="451">
        <v>10.75</v>
      </c>
      <c r="L59" s="368">
        <f t="shared" si="12"/>
        <v>0</v>
      </c>
      <c r="M59" s="341" t="s">
        <v>232</v>
      </c>
      <c r="N59" s="391">
        <f t="shared" si="15"/>
        <v>0</v>
      </c>
      <c r="O59" s="511">
        <v>4.2000000000000003E-2</v>
      </c>
      <c r="P59" s="439"/>
      <c r="Q59" s="439"/>
      <c r="R59" s="1">
        <v>41</v>
      </c>
    </row>
    <row r="60" spans="1:18" ht="15.6" hidden="1" x14ac:dyDescent="0.3">
      <c r="A60" s="57" t="s">
        <v>233</v>
      </c>
      <c r="B60" s="57" t="s">
        <v>233</v>
      </c>
      <c r="C60" s="326" t="s">
        <v>238</v>
      </c>
      <c r="D60" s="163">
        <v>0</v>
      </c>
      <c r="E60" s="196">
        <v>180</v>
      </c>
      <c r="F60" s="193">
        <f>E60*D60</f>
        <v>0</v>
      </c>
      <c r="G60" s="321">
        <f t="shared" si="10"/>
        <v>0</v>
      </c>
      <c r="H60" s="352"/>
      <c r="I60" s="368">
        <f>D60/10</f>
        <v>0</v>
      </c>
      <c r="J60" s="342" t="s">
        <v>233</v>
      </c>
      <c r="K60" s="451">
        <v>10.75</v>
      </c>
      <c r="L60" s="368">
        <f t="shared" si="12"/>
        <v>0</v>
      </c>
      <c r="M60" s="341" t="s">
        <v>233</v>
      </c>
      <c r="N60" s="391">
        <f>I60*O60</f>
        <v>0</v>
      </c>
      <c r="O60" s="511">
        <v>4.2000000000000003E-2</v>
      </c>
      <c r="P60" s="439"/>
      <c r="Q60" s="439"/>
    </row>
    <row r="61" spans="1:18" ht="15.6" x14ac:dyDescent="0.3">
      <c r="A61" s="240"/>
      <c r="B61" s="241"/>
      <c r="C61" s="322"/>
      <c r="D61" s="323">
        <f>SUM(D52:D60)</f>
        <v>0</v>
      </c>
      <c r="E61" s="324" t="s">
        <v>12</v>
      </c>
      <c r="F61" s="325">
        <f>SUM(F52:F60)</f>
        <v>0</v>
      </c>
      <c r="G61" s="15"/>
      <c r="H61" s="342"/>
      <c r="I61" s="342"/>
      <c r="L61" s="368"/>
      <c r="M61" s="341"/>
      <c r="N61" s="367"/>
      <c r="R61" s="1">
        <v>21</v>
      </c>
    </row>
    <row r="62" spans="1:18" ht="32.1" customHeight="1" x14ac:dyDescent="0.3">
      <c r="A62" s="534" t="s">
        <v>239</v>
      </c>
      <c r="B62" s="535"/>
      <c r="C62" s="536"/>
      <c r="D62" s="70"/>
      <c r="E62" s="283"/>
      <c r="F62" s="70"/>
      <c r="G62" s="71"/>
      <c r="H62" s="328"/>
      <c r="I62" s="328"/>
      <c r="J62" s="328"/>
      <c r="K62" s="405"/>
      <c r="L62" s="368"/>
      <c r="M62" s="342"/>
      <c r="N62" s="367"/>
      <c r="R62" s="1">
        <f>R61*R59*R58</f>
        <v>42189</v>
      </c>
    </row>
    <row r="63" spans="1:18" s="16" customFormat="1" ht="15.6" x14ac:dyDescent="0.3">
      <c r="C63" s="280"/>
      <c r="D63" s="280"/>
      <c r="E63" s="293"/>
      <c r="F63" s="280"/>
      <c r="G63" s="315"/>
      <c r="H63" s="345"/>
      <c r="I63" s="345"/>
      <c r="J63" s="345"/>
      <c r="K63" s="424"/>
      <c r="L63" s="368"/>
      <c r="M63" s="328"/>
      <c r="N63" s="367"/>
      <c r="O63" s="28"/>
      <c r="R63" s="16">
        <f>R62/1000000</f>
        <v>4.2188999999999997E-2</v>
      </c>
    </row>
    <row r="64" spans="1:18" ht="15.6" x14ac:dyDescent="0.3">
      <c r="A64" s="69" t="s">
        <v>24</v>
      </c>
      <c r="B64" s="251"/>
      <c r="C64" s="3"/>
      <c r="D64" s="3"/>
      <c r="E64" s="285"/>
      <c r="F64" s="3"/>
      <c r="G64" s="4"/>
      <c r="H64" s="339"/>
      <c r="I64" s="339"/>
      <c r="J64" s="339"/>
      <c r="K64" s="407"/>
      <c r="L64" s="368"/>
      <c r="M64" s="345"/>
      <c r="N64" s="367"/>
    </row>
    <row r="65" spans="1:15" s="66" customFormat="1" ht="15.6" x14ac:dyDescent="0.3">
      <c r="A65" s="63" t="s">
        <v>1</v>
      </c>
      <c r="B65" s="252" t="s">
        <v>116</v>
      </c>
      <c r="C65" s="67" t="s">
        <v>2</v>
      </c>
      <c r="D65" s="65" t="s">
        <v>109</v>
      </c>
      <c r="E65" s="289" t="s">
        <v>3</v>
      </c>
      <c r="F65" s="68" t="s">
        <v>4</v>
      </c>
      <c r="G65" s="68" t="s">
        <v>5</v>
      </c>
      <c r="H65" s="340"/>
      <c r="I65" s="340"/>
      <c r="J65" s="340"/>
      <c r="K65" s="421"/>
      <c r="L65" s="368"/>
      <c r="M65" s="339" t="s">
        <v>116</v>
      </c>
      <c r="N65" s="367"/>
      <c r="O65" s="28"/>
    </row>
    <row r="66" spans="1:15" ht="15.9" customHeight="1" x14ac:dyDescent="0.25">
      <c r="A66" s="55" t="s">
        <v>122</v>
      </c>
      <c r="B66" s="55" t="s">
        <v>122</v>
      </c>
      <c r="C66" s="23" t="s">
        <v>365</v>
      </c>
      <c r="D66" s="166"/>
      <c r="E66" s="304">
        <v>263</v>
      </c>
      <c r="F66" s="192">
        <f>E66*D66</f>
        <v>0</v>
      </c>
      <c r="G66" s="5">
        <f>IF(D66=0,0,(N66/$N$26))</f>
        <v>0</v>
      </c>
      <c r="H66" s="341"/>
      <c r="I66" s="368">
        <f t="shared" ref="I66:I69" si="16">N66/O66</f>
        <v>0</v>
      </c>
      <c r="J66" s="341" t="s">
        <v>122</v>
      </c>
      <c r="K66" s="419">
        <v>26</v>
      </c>
      <c r="L66" s="368">
        <f t="shared" si="3"/>
        <v>0</v>
      </c>
      <c r="M66" s="340" t="s">
        <v>122</v>
      </c>
      <c r="N66" s="367">
        <f t="shared" si="4"/>
        <v>0</v>
      </c>
      <c r="O66" s="28">
        <v>0.187</v>
      </c>
    </row>
    <row r="67" spans="1:15" ht="15.9" customHeight="1" x14ac:dyDescent="0.25">
      <c r="A67" s="56" t="s">
        <v>123</v>
      </c>
      <c r="B67" s="56" t="s">
        <v>123</v>
      </c>
      <c r="C67" s="233" t="s">
        <v>366</v>
      </c>
      <c r="D67" s="167"/>
      <c r="E67" s="301">
        <v>263</v>
      </c>
      <c r="F67" s="193">
        <f>E67*D67</f>
        <v>0</v>
      </c>
      <c r="G67" s="6">
        <f>IF(D67=0,0,(N67/$N$26))</f>
        <v>0</v>
      </c>
      <c r="H67" s="341"/>
      <c r="I67" s="368">
        <f t="shared" si="16"/>
        <v>0</v>
      </c>
      <c r="J67" s="341" t="s">
        <v>123</v>
      </c>
      <c r="K67" s="419">
        <v>26</v>
      </c>
      <c r="L67" s="368">
        <f t="shared" si="3"/>
        <v>0</v>
      </c>
      <c r="M67" s="341" t="s">
        <v>123</v>
      </c>
      <c r="N67" s="367">
        <f t="shared" si="4"/>
        <v>0</v>
      </c>
      <c r="O67" s="146">
        <v>0.187</v>
      </c>
    </row>
    <row r="68" spans="1:15" ht="15.9" customHeight="1" x14ac:dyDescent="0.25">
      <c r="A68" s="56" t="s">
        <v>124</v>
      </c>
      <c r="B68" s="56" t="s">
        <v>124</v>
      </c>
      <c r="C68" s="24" t="s">
        <v>367</v>
      </c>
      <c r="D68" s="167"/>
      <c r="E68" s="301">
        <v>263</v>
      </c>
      <c r="F68" s="193">
        <f>E68*D68</f>
        <v>0</v>
      </c>
      <c r="G68" s="6">
        <f>IF(D68=0,0,(N68/$N$26))</f>
        <v>0</v>
      </c>
      <c r="H68" s="341"/>
      <c r="I68" s="368">
        <f t="shared" si="16"/>
        <v>0</v>
      </c>
      <c r="J68" s="341" t="s">
        <v>124</v>
      </c>
      <c r="K68" s="419">
        <v>26</v>
      </c>
      <c r="L68" s="368">
        <f t="shared" si="3"/>
        <v>0</v>
      </c>
      <c r="M68" s="341" t="s">
        <v>124</v>
      </c>
      <c r="N68" s="367">
        <f t="shared" si="4"/>
        <v>0</v>
      </c>
      <c r="O68" s="28">
        <v>0.187</v>
      </c>
    </row>
    <row r="69" spans="1:15" ht="15.9" customHeight="1" x14ac:dyDescent="0.3">
      <c r="A69" s="57" t="s">
        <v>125</v>
      </c>
      <c r="B69" s="57" t="s">
        <v>125</v>
      </c>
      <c r="C69" s="25" t="s">
        <v>368</v>
      </c>
      <c r="D69" s="169"/>
      <c r="E69" s="302">
        <v>263</v>
      </c>
      <c r="F69" s="194">
        <f>E69*D69</f>
        <v>0</v>
      </c>
      <c r="G69" s="7">
        <f>IF(D69=0,0,(N69/$N$26))</f>
        <v>0</v>
      </c>
      <c r="H69" s="341"/>
      <c r="I69" s="368">
        <f t="shared" si="16"/>
        <v>0</v>
      </c>
      <c r="J69" s="342" t="s">
        <v>125</v>
      </c>
      <c r="K69" s="407">
        <v>26</v>
      </c>
      <c r="L69" s="368">
        <f t="shared" si="3"/>
        <v>0</v>
      </c>
      <c r="M69" s="341" t="s">
        <v>125</v>
      </c>
      <c r="N69" s="367">
        <f t="shared" si="4"/>
        <v>0</v>
      </c>
      <c r="O69" s="28">
        <v>0.187</v>
      </c>
    </row>
    <row r="70" spans="1:15" ht="15.6" x14ac:dyDescent="0.3">
      <c r="A70" s="242"/>
      <c r="B70" s="243"/>
      <c r="C70" s="243"/>
      <c r="D70" s="14">
        <f>SUM(D66:D69)</f>
        <v>0</v>
      </c>
      <c r="E70" s="290" t="s">
        <v>12</v>
      </c>
      <c r="F70" s="197">
        <f>SUM(F66:F69)</f>
        <v>0</v>
      </c>
      <c r="G70" s="15"/>
      <c r="H70" s="342"/>
      <c r="I70" s="342"/>
      <c r="L70" s="368"/>
      <c r="M70" s="341"/>
      <c r="N70" s="367"/>
    </row>
    <row r="71" spans="1:15" ht="32.1" customHeight="1" x14ac:dyDescent="0.3">
      <c r="A71" s="534" t="s">
        <v>180</v>
      </c>
      <c r="B71" s="535"/>
      <c r="C71" s="536"/>
      <c r="D71" s="70"/>
      <c r="E71" s="283"/>
      <c r="F71" s="70"/>
      <c r="G71" s="71"/>
      <c r="H71" s="328"/>
      <c r="I71" s="328"/>
      <c r="J71" s="328"/>
      <c r="K71" s="405"/>
      <c r="L71" s="368"/>
      <c r="M71" s="342"/>
      <c r="N71" s="367"/>
    </row>
    <row r="72" spans="1:15" s="42" customFormat="1" ht="15.6" x14ac:dyDescent="0.3">
      <c r="C72" s="45"/>
      <c r="D72" s="45"/>
      <c r="E72" s="288"/>
      <c r="F72" s="46"/>
      <c r="G72" s="46"/>
      <c r="H72" s="344"/>
      <c r="I72" s="344"/>
      <c r="J72" s="344"/>
      <c r="K72" s="423"/>
      <c r="L72" s="368"/>
      <c r="M72" s="328"/>
      <c r="N72" s="367"/>
      <c r="O72" s="28"/>
    </row>
    <row r="73" spans="1:15" ht="15.6" x14ac:dyDescent="0.3">
      <c r="A73" s="69" t="s">
        <v>25</v>
      </c>
      <c r="B73" s="251"/>
      <c r="C73" s="3"/>
      <c r="D73" s="3"/>
      <c r="E73" s="285"/>
      <c r="F73" s="3"/>
      <c r="G73" s="4"/>
      <c r="H73" s="339"/>
      <c r="I73" s="339"/>
      <c r="J73" s="339"/>
      <c r="K73" s="407"/>
      <c r="L73" s="368"/>
      <c r="M73" s="344"/>
      <c r="N73" s="367"/>
    </row>
    <row r="74" spans="1:15" s="66" customFormat="1" ht="15.6" x14ac:dyDescent="0.3">
      <c r="A74" s="63" t="s">
        <v>1</v>
      </c>
      <c r="B74" s="252" t="s">
        <v>116</v>
      </c>
      <c r="C74" s="67" t="s">
        <v>2</v>
      </c>
      <c r="D74" s="65" t="s">
        <v>109</v>
      </c>
      <c r="E74" s="289" t="s">
        <v>3</v>
      </c>
      <c r="F74" s="68" t="s">
        <v>4</v>
      </c>
      <c r="G74" s="68" t="s">
        <v>5</v>
      </c>
      <c r="H74" s="340"/>
      <c r="I74" s="340"/>
      <c r="J74" s="340"/>
      <c r="K74" s="421"/>
      <c r="L74" s="368"/>
      <c r="M74" s="339" t="s">
        <v>116</v>
      </c>
      <c r="N74" s="367"/>
      <c r="O74" s="77"/>
    </row>
    <row r="75" spans="1:15" ht="15.9" customHeight="1" x14ac:dyDescent="0.25">
      <c r="A75" s="55" t="s">
        <v>126</v>
      </c>
      <c r="B75" s="55" t="s">
        <v>126</v>
      </c>
      <c r="C75" s="23" t="s">
        <v>365</v>
      </c>
      <c r="D75" s="163"/>
      <c r="E75" s="304">
        <v>259</v>
      </c>
      <c r="F75" s="192">
        <f>E75*D75</f>
        <v>0</v>
      </c>
      <c r="G75" s="320">
        <f>IF(D75=0,0,(N75/$N$26))</f>
        <v>0</v>
      </c>
      <c r="H75" s="352"/>
      <c r="I75" s="368">
        <f t="shared" ref="I75:I78" si="17">N75/O75</f>
        <v>0</v>
      </c>
      <c r="J75" s="352" t="s">
        <v>126</v>
      </c>
      <c r="K75" s="419">
        <v>27</v>
      </c>
      <c r="L75" s="368">
        <f t="shared" si="3"/>
        <v>0</v>
      </c>
      <c r="M75" s="340" t="s">
        <v>126</v>
      </c>
      <c r="N75" s="367">
        <f t="shared" si="4"/>
        <v>0</v>
      </c>
      <c r="O75" s="28">
        <v>0.19600000000000001</v>
      </c>
    </row>
    <row r="76" spans="1:15" ht="15.9" customHeight="1" x14ac:dyDescent="0.25">
      <c r="A76" s="56" t="s">
        <v>127</v>
      </c>
      <c r="B76" s="56" t="s">
        <v>127</v>
      </c>
      <c r="C76" s="233" t="s">
        <v>366</v>
      </c>
      <c r="D76" s="164"/>
      <c r="E76" s="301">
        <v>259</v>
      </c>
      <c r="F76" s="193">
        <f>E76*D76</f>
        <v>0</v>
      </c>
      <c r="G76" s="320">
        <f>IF(D76=0,0,(N76/$N$26))</f>
        <v>0</v>
      </c>
      <c r="H76" s="352"/>
      <c r="I76" s="368">
        <f t="shared" si="17"/>
        <v>0</v>
      </c>
      <c r="J76" s="352" t="s">
        <v>127</v>
      </c>
      <c r="K76" s="419">
        <v>28</v>
      </c>
      <c r="L76" s="368">
        <f t="shared" si="3"/>
        <v>0</v>
      </c>
      <c r="M76" s="341" t="s">
        <v>127</v>
      </c>
      <c r="N76" s="367">
        <f t="shared" si="4"/>
        <v>0</v>
      </c>
      <c r="O76" s="146">
        <v>0.21199999999999999</v>
      </c>
    </row>
    <row r="77" spans="1:15" ht="15.9" customHeight="1" x14ac:dyDescent="0.25">
      <c r="A77" s="56" t="s">
        <v>128</v>
      </c>
      <c r="B77" s="56" t="s">
        <v>128</v>
      </c>
      <c r="C77" s="233" t="s">
        <v>367</v>
      </c>
      <c r="D77" s="164"/>
      <c r="E77" s="301">
        <v>259</v>
      </c>
      <c r="F77" s="193">
        <f>E77*D77</f>
        <v>0</v>
      </c>
      <c r="G77" s="320">
        <f>IF(D77=0,0,(N77/$N$26))</f>
        <v>0</v>
      </c>
      <c r="H77" s="352"/>
      <c r="I77" s="368">
        <f t="shared" si="17"/>
        <v>0</v>
      </c>
      <c r="J77" s="352" t="s">
        <v>128</v>
      </c>
      <c r="K77" s="419">
        <v>28</v>
      </c>
      <c r="L77" s="368">
        <f t="shared" si="3"/>
        <v>0</v>
      </c>
      <c r="M77" s="341" t="s">
        <v>128</v>
      </c>
      <c r="N77" s="367">
        <f t="shared" si="4"/>
        <v>0</v>
      </c>
      <c r="O77" s="28">
        <v>0.19700000000000001</v>
      </c>
    </row>
    <row r="78" spans="1:15" ht="15.9" customHeight="1" x14ac:dyDescent="0.25">
      <c r="A78" s="57" t="s">
        <v>129</v>
      </c>
      <c r="B78" s="57" t="s">
        <v>129</v>
      </c>
      <c r="C78" s="25" t="s">
        <v>368</v>
      </c>
      <c r="D78" s="170"/>
      <c r="E78" s="302">
        <v>259</v>
      </c>
      <c r="F78" s="194">
        <f>E78*D78</f>
        <v>0</v>
      </c>
      <c r="G78" s="320">
        <f>IF(D78=0,0,(N78/$N$26))</f>
        <v>0</v>
      </c>
      <c r="H78" s="352"/>
      <c r="I78" s="368">
        <f t="shared" si="17"/>
        <v>0</v>
      </c>
      <c r="J78" s="341" t="s">
        <v>129</v>
      </c>
      <c r="K78" s="419">
        <v>28</v>
      </c>
      <c r="L78" s="368">
        <f t="shared" si="3"/>
        <v>0</v>
      </c>
      <c r="M78" s="341" t="s">
        <v>129</v>
      </c>
      <c r="N78" s="367">
        <f t="shared" si="4"/>
        <v>0</v>
      </c>
      <c r="O78" s="28">
        <v>0.214</v>
      </c>
    </row>
    <row r="79" spans="1:15" ht="15.6" x14ac:dyDescent="0.3">
      <c r="A79" s="242"/>
      <c r="B79" s="243"/>
      <c r="C79" s="243"/>
      <c r="D79" s="21">
        <f>SUM(D75:D78)</f>
        <v>0</v>
      </c>
      <c r="E79" s="290" t="s">
        <v>12</v>
      </c>
      <c r="F79" s="198">
        <f>SUM(F75:F78)</f>
        <v>0</v>
      </c>
      <c r="G79" s="236"/>
      <c r="H79" s="341"/>
      <c r="I79" s="341"/>
      <c r="L79" s="368"/>
      <c r="M79" s="341"/>
      <c r="N79" s="367"/>
    </row>
    <row r="80" spans="1:15" ht="32.1" customHeight="1" x14ac:dyDescent="0.25">
      <c r="A80" s="534" t="s">
        <v>180</v>
      </c>
      <c r="B80" s="535"/>
      <c r="C80" s="536"/>
      <c r="D80" s="70"/>
      <c r="E80" s="283"/>
      <c r="F80" s="70"/>
      <c r="G80" s="244"/>
      <c r="H80" s="341"/>
      <c r="I80" s="341"/>
      <c r="J80" s="341"/>
      <c r="K80" s="419"/>
      <c r="L80" s="368"/>
      <c r="M80" s="341"/>
      <c r="N80" s="367"/>
    </row>
    <row r="81" spans="1:15" ht="18.600000000000001" customHeight="1" x14ac:dyDescent="0.25">
      <c r="A81" s="230"/>
      <c r="B81" s="230"/>
      <c r="C81" s="231"/>
      <c r="D81" s="232"/>
      <c r="E81" s="292"/>
      <c r="F81" s="239"/>
      <c r="G81" s="238"/>
      <c r="H81" s="341"/>
      <c r="I81" s="341"/>
      <c r="J81" s="341"/>
      <c r="K81" s="419"/>
      <c r="L81" s="368"/>
      <c r="M81" s="341"/>
      <c r="N81" s="367"/>
    </row>
    <row r="82" spans="1:15" s="235" customFormat="1" ht="15.6" x14ac:dyDescent="0.3">
      <c r="A82" s="69" t="s">
        <v>193</v>
      </c>
      <c r="B82" s="69"/>
      <c r="C82" s="2"/>
      <c r="D82" s="3"/>
      <c r="E82" s="285"/>
      <c r="F82" s="3"/>
      <c r="G82" s="4"/>
      <c r="H82" s="339"/>
      <c r="I82" s="339"/>
      <c r="J82" s="339"/>
      <c r="K82" s="407"/>
      <c r="L82" s="368"/>
      <c r="M82" s="341"/>
      <c r="N82" s="367"/>
      <c r="O82" s="28"/>
    </row>
    <row r="83" spans="1:15" s="66" customFormat="1" ht="15.6" x14ac:dyDescent="0.3">
      <c r="A83" s="63" t="s">
        <v>1</v>
      </c>
      <c r="B83" s="252" t="s">
        <v>116</v>
      </c>
      <c r="C83" s="67" t="s">
        <v>2</v>
      </c>
      <c r="D83" s="65" t="s">
        <v>109</v>
      </c>
      <c r="E83" s="289" t="s">
        <v>3</v>
      </c>
      <c r="F83" s="68" t="s">
        <v>4</v>
      </c>
      <c r="G83" s="68" t="s">
        <v>5</v>
      </c>
      <c r="H83" s="340"/>
      <c r="I83" s="340"/>
      <c r="J83" s="340"/>
      <c r="K83" s="421"/>
      <c r="L83" s="368"/>
      <c r="M83" s="339" t="s">
        <v>116</v>
      </c>
      <c r="N83" s="367"/>
      <c r="O83" s="28"/>
    </row>
    <row r="84" spans="1:15" ht="15.9" customHeight="1" x14ac:dyDescent="0.3">
      <c r="A84" s="55" t="s">
        <v>194</v>
      </c>
      <c r="B84" s="55" t="s">
        <v>194</v>
      </c>
      <c r="C84" s="233" t="s">
        <v>165</v>
      </c>
      <c r="D84" s="164"/>
      <c r="E84" s="300">
        <v>303</v>
      </c>
      <c r="F84" s="192">
        <f>E84*D84</f>
        <v>0</v>
      </c>
      <c r="G84" s="320">
        <f>IF(D84=0,0,(N84/$N$26))</f>
        <v>0</v>
      </c>
      <c r="H84" s="352"/>
      <c r="I84" s="368">
        <f>D84</f>
        <v>0</v>
      </c>
      <c r="J84" s="352" t="s">
        <v>194</v>
      </c>
      <c r="K84" s="471">
        <v>15.2</v>
      </c>
      <c r="L84" s="368">
        <f>K84*D84</f>
        <v>0</v>
      </c>
      <c r="M84" s="393" t="s">
        <v>194</v>
      </c>
      <c r="N84" s="391">
        <f>D84*O84</f>
        <v>0</v>
      </c>
      <c r="O84" s="234">
        <v>0.3</v>
      </c>
    </row>
    <row r="85" spans="1:15" ht="15.9" customHeight="1" x14ac:dyDescent="0.3">
      <c r="A85" s="484" t="s">
        <v>196</v>
      </c>
      <c r="B85" s="484" t="s">
        <v>196</v>
      </c>
      <c r="C85" s="233" t="s">
        <v>166</v>
      </c>
      <c r="D85" s="164"/>
      <c r="E85" s="301">
        <v>303</v>
      </c>
      <c r="F85" s="193">
        <f>E85*D85</f>
        <v>0</v>
      </c>
      <c r="G85" s="320">
        <f>IF(D85=0,0,(N85/$N$26))</f>
        <v>0</v>
      </c>
      <c r="H85" s="352"/>
      <c r="I85" s="368">
        <f t="shared" ref="I85:I86" si="18">D85</f>
        <v>0</v>
      </c>
      <c r="J85" s="352" t="s">
        <v>196</v>
      </c>
      <c r="K85" s="471">
        <v>16</v>
      </c>
      <c r="L85" s="368">
        <f>K85*D85</f>
        <v>0</v>
      </c>
      <c r="M85" s="341" t="s">
        <v>196</v>
      </c>
      <c r="N85" s="391">
        <f t="shared" ref="N85:N86" si="19">D85*O85</f>
        <v>0</v>
      </c>
      <c r="O85" s="237">
        <v>0.3</v>
      </c>
    </row>
    <row r="86" spans="1:15" ht="15.9" customHeight="1" x14ac:dyDescent="0.3">
      <c r="A86" s="248" t="s">
        <v>195</v>
      </c>
      <c r="B86" s="248" t="s">
        <v>195</v>
      </c>
      <c r="C86" s="233" t="s">
        <v>370</v>
      </c>
      <c r="D86" s="164"/>
      <c r="E86" s="303">
        <v>303</v>
      </c>
      <c r="F86" s="194">
        <f>E86*D86</f>
        <v>0</v>
      </c>
      <c r="G86" s="320">
        <f>IF(D86=0,0,(N86/$N$26))</f>
        <v>0</v>
      </c>
      <c r="H86" s="352"/>
      <c r="I86" s="368">
        <f t="shared" si="18"/>
        <v>0</v>
      </c>
      <c r="J86" s="342" t="s">
        <v>195</v>
      </c>
      <c r="K86" s="407">
        <v>17</v>
      </c>
      <c r="L86" s="368">
        <f t="shared" ref="L86" si="20">K86*D86</f>
        <v>0</v>
      </c>
      <c r="M86" s="341" t="s">
        <v>195</v>
      </c>
      <c r="N86" s="391">
        <f t="shared" si="19"/>
        <v>0</v>
      </c>
      <c r="O86" s="234">
        <v>0.3</v>
      </c>
    </row>
    <row r="87" spans="1:15" ht="15.6" x14ac:dyDescent="0.3">
      <c r="A87" s="242"/>
      <c r="B87" s="243"/>
      <c r="C87" s="243"/>
      <c r="D87" s="14">
        <f>SUM(D84:D86)</f>
        <v>0</v>
      </c>
      <c r="E87" s="290" t="s">
        <v>12</v>
      </c>
      <c r="F87" s="197">
        <f>SUM(F84:F86)</f>
        <v>0</v>
      </c>
      <c r="G87" s="15"/>
      <c r="H87" s="342"/>
      <c r="I87" s="342"/>
      <c r="K87" s="472"/>
      <c r="L87" s="368"/>
      <c r="M87" s="341"/>
      <c r="N87" s="367"/>
      <c r="O87" s="234"/>
    </row>
    <row r="88" spans="1:15" ht="32.1" customHeight="1" x14ac:dyDescent="0.3">
      <c r="A88" s="534" t="s">
        <v>180</v>
      </c>
      <c r="B88" s="535"/>
      <c r="C88" s="536"/>
      <c r="D88" s="70"/>
      <c r="E88" s="283"/>
      <c r="F88" s="70"/>
      <c r="G88" s="71"/>
      <c r="H88" s="328"/>
      <c r="I88" s="328"/>
      <c r="J88" s="328"/>
      <c r="K88" s="405"/>
      <c r="L88" s="368"/>
      <c r="M88" s="342"/>
      <c r="N88" s="367"/>
    </row>
    <row r="89" spans="1:15" s="42" customFormat="1" ht="15.6" x14ac:dyDescent="0.25">
      <c r="C89" s="47"/>
      <c r="D89" s="45"/>
      <c r="E89" s="291"/>
      <c r="F89" s="45"/>
      <c r="G89" s="45"/>
      <c r="H89" s="346"/>
      <c r="I89" s="346"/>
      <c r="J89" s="346"/>
      <c r="K89" s="425"/>
      <c r="L89" s="368"/>
      <c r="M89" s="328"/>
      <c r="N89" s="367"/>
      <c r="O89" s="28"/>
    </row>
    <row r="90" spans="1:15" ht="15.6" x14ac:dyDescent="0.3">
      <c r="A90" s="69" t="s">
        <v>111</v>
      </c>
      <c r="B90" s="69"/>
      <c r="C90" s="2"/>
      <c r="D90" s="3"/>
      <c r="E90" s="285"/>
      <c r="F90" s="3"/>
      <c r="G90" s="4"/>
      <c r="H90" s="339"/>
      <c r="I90" s="339"/>
      <c r="J90" s="339"/>
      <c r="K90" s="407"/>
      <c r="L90" s="368"/>
      <c r="M90" s="346"/>
      <c r="N90" s="367"/>
    </row>
    <row r="91" spans="1:15" s="66" customFormat="1" ht="15.6" x14ac:dyDescent="0.3">
      <c r="A91" s="63" t="s">
        <v>1</v>
      </c>
      <c r="B91" s="252" t="s">
        <v>116</v>
      </c>
      <c r="C91" s="67" t="s">
        <v>2</v>
      </c>
      <c r="D91" s="65" t="s">
        <v>109</v>
      </c>
      <c r="E91" s="289" t="s">
        <v>3</v>
      </c>
      <c r="F91" s="68" t="s">
        <v>4</v>
      </c>
      <c r="G91" s="68" t="s">
        <v>5</v>
      </c>
      <c r="H91" s="340"/>
      <c r="I91" s="340"/>
      <c r="J91" s="340"/>
      <c r="K91" s="421"/>
      <c r="L91" s="368"/>
      <c r="M91" s="339" t="s">
        <v>116</v>
      </c>
      <c r="N91" s="367"/>
      <c r="O91" s="77"/>
    </row>
    <row r="92" spans="1:15" ht="15.9" customHeight="1" x14ac:dyDescent="0.3">
      <c r="A92" s="253" t="s">
        <v>130</v>
      </c>
      <c r="B92" s="253" t="s">
        <v>130</v>
      </c>
      <c r="C92" s="17" t="s">
        <v>369</v>
      </c>
      <c r="D92" s="171"/>
      <c r="E92" s="199">
        <v>123</v>
      </c>
      <c r="F92" s="199">
        <f>E92*D92</f>
        <v>0</v>
      </c>
      <c r="G92" s="320">
        <f>IF(D92=0,0,(N92/$N$26))</f>
        <v>0</v>
      </c>
      <c r="H92" s="352"/>
      <c r="I92" s="368">
        <f>N92/O92</f>
        <v>0</v>
      </c>
      <c r="J92" s="342" t="s">
        <v>130</v>
      </c>
      <c r="K92" s="407">
        <v>16</v>
      </c>
      <c r="L92" s="368">
        <f t="shared" ref="L92:L168" si="21">K92*D92</f>
        <v>0</v>
      </c>
      <c r="M92" s="340" t="s">
        <v>130</v>
      </c>
      <c r="N92" s="367">
        <f t="shared" ref="N92:N168" si="22">D92*O92</f>
        <v>0</v>
      </c>
      <c r="O92" s="28">
        <v>0.17100000000000001</v>
      </c>
    </row>
    <row r="93" spans="1:15" ht="15.6" x14ac:dyDescent="0.3">
      <c r="A93" s="242"/>
      <c r="B93" s="243"/>
      <c r="C93" s="243"/>
      <c r="D93" s="14">
        <f>SUM(D92)</f>
        <v>0</v>
      </c>
      <c r="E93" s="290" t="s">
        <v>12</v>
      </c>
      <c r="F93" s="197">
        <f>SUM(F92)</f>
        <v>0</v>
      </c>
      <c r="G93" s="15"/>
      <c r="H93" s="342"/>
      <c r="I93" s="342"/>
      <c r="L93" s="368"/>
      <c r="M93" s="341"/>
      <c r="N93" s="367"/>
      <c r="O93" s="146"/>
    </row>
    <row r="94" spans="1:15" ht="29.1" customHeight="1" x14ac:dyDescent="0.3">
      <c r="A94" s="534" t="s">
        <v>357</v>
      </c>
      <c r="B94" s="535"/>
      <c r="C94" s="536"/>
      <c r="D94" s="70"/>
      <c r="E94" s="283"/>
      <c r="F94" s="70"/>
      <c r="G94" s="71"/>
      <c r="H94" s="328"/>
      <c r="I94" s="328"/>
      <c r="J94" s="328"/>
      <c r="K94" s="405"/>
      <c r="L94" s="368"/>
      <c r="M94" s="342"/>
      <c r="N94" s="367"/>
    </row>
    <row r="95" spans="1:15" s="42" customFormat="1" ht="15.6" x14ac:dyDescent="0.3">
      <c r="C95" s="45"/>
      <c r="D95" s="45"/>
      <c r="E95" s="288"/>
      <c r="F95" s="46"/>
      <c r="G95" s="46"/>
      <c r="H95" s="344"/>
      <c r="I95" s="344"/>
      <c r="J95" s="344"/>
      <c r="K95" s="423"/>
      <c r="L95" s="368"/>
      <c r="M95" s="328"/>
      <c r="N95" s="367"/>
      <c r="O95" s="28"/>
    </row>
    <row r="96" spans="1:15" ht="15.6" x14ac:dyDescent="0.3">
      <c r="A96" s="69" t="s">
        <v>197</v>
      </c>
      <c r="B96" s="251"/>
      <c r="C96" s="3"/>
      <c r="D96" s="3"/>
      <c r="E96" s="285"/>
      <c r="F96" s="3"/>
      <c r="G96" s="4"/>
      <c r="H96" s="339"/>
      <c r="I96" s="339"/>
      <c r="J96" s="339"/>
      <c r="K96" s="407"/>
      <c r="L96" s="368"/>
      <c r="M96" s="344"/>
      <c r="N96" s="367"/>
    </row>
    <row r="97" spans="1:15" s="66" customFormat="1" ht="15.6" x14ac:dyDescent="0.3">
      <c r="A97" s="63" t="s">
        <v>1</v>
      </c>
      <c r="B97" s="252" t="s">
        <v>116</v>
      </c>
      <c r="C97" s="67" t="s">
        <v>2</v>
      </c>
      <c r="D97" s="65" t="s">
        <v>109</v>
      </c>
      <c r="E97" s="289" t="s">
        <v>3</v>
      </c>
      <c r="F97" s="68" t="s">
        <v>4</v>
      </c>
      <c r="G97" s="68" t="s">
        <v>5</v>
      </c>
      <c r="H97" s="340"/>
      <c r="I97" s="340"/>
      <c r="J97" s="340"/>
      <c r="K97" s="421"/>
      <c r="L97" s="368"/>
      <c r="M97" s="339" t="s">
        <v>116</v>
      </c>
      <c r="N97" s="367"/>
      <c r="O97" s="77"/>
    </row>
    <row r="98" spans="1:15" ht="15.9" customHeight="1" x14ac:dyDescent="0.25">
      <c r="A98" s="55" t="s">
        <v>198</v>
      </c>
      <c r="B98" s="55" t="s">
        <v>203</v>
      </c>
      <c r="C98" s="233" t="s">
        <v>371</v>
      </c>
      <c r="D98" s="164"/>
      <c r="E98" s="281">
        <v>185</v>
      </c>
      <c r="F98" s="193">
        <f>E98*D98</f>
        <v>0</v>
      </c>
      <c r="G98" s="320">
        <f>IF(D98=0,0,(N98/$N$26))</f>
        <v>0</v>
      </c>
      <c r="H98" s="352"/>
      <c r="I98" s="368">
        <f>N98/O98</f>
        <v>0</v>
      </c>
      <c r="J98" s="352" t="s">
        <v>203</v>
      </c>
      <c r="K98" s="419">
        <v>24.5</v>
      </c>
      <c r="L98" s="368">
        <f t="shared" si="21"/>
        <v>0</v>
      </c>
      <c r="M98" s="340" t="s">
        <v>203</v>
      </c>
      <c r="N98" s="367">
        <f t="shared" si="22"/>
        <v>0</v>
      </c>
      <c r="O98" s="28">
        <v>0.28299999999999997</v>
      </c>
    </row>
    <row r="99" spans="1:15" ht="15.9" customHeight="1" x14ac:dyDescent="0.25">
      <c r="A99" s="56" t="s">
        <v>199</v>
      </c>
      <c r="B99" s="56" t="s">
        <v>204</v>
      </c>
      <c r="C99" s="233" t="s">
        <v>372</v>
      </c>
      <c r="D99" s="164"/>
      <c r="E99" s="301">
        <v>185</v>
      </c>
      <c r="F99" s="193">
        <f>E99*D99</f>
        <v>0</v>
      </c>
      <c r="G99" s="320">
        <f>IF(D99=0,0,(N99/$N$26))</f>
        <v>0</v>
      </c>
      <c r="H99" s="352"/>
      <c r="I99" s="368">
        <f t="shared" ref="I99:I102" si="23">N99/O99</f>
        <v>0</v>
      </c>
      <c r="J99" s="352" t="s">
        <v>204</v>
      </c>
      <c r="K99" s="419">
        <v>24.8</v>
      </c>
      <c r="L99" s="368">
        <f t="shared" si="21"/>
        <v>0</v>
      </c>
      <c r="M99" s="341" t="s">
        <v>204</v>
      </c>
      <c r="N99" s="367">
        <f t="shared" si="22"/>
        <v>0</v>
      </c>
      <c r="O99" s="146">
        <v>0.28299999999999997</v>
      </c>
    </row>
    <row r="100" spans="1:15" ht="15.9" customHeight="1" x14ac:dyDescent="0.25">
      <c r="A100" s="56" t="s">
        <v>200</v>
      </c>
      <c r="B100" s="56" t="s">
        <v>205</v>
      </c>
      <c r="C100" s="233" t="s">
        <v>373</v>
      </c>
      <c r="D100" s="164"/>
      <c r="E100" s="301">
        <v>185</v>
      </c>
      <c r="F100" s="193">
        <f>E100*D100</f>
        <v>0</v>
      </c>
      <c r="G100" s="320">
        <f>IF(D100=0,0,(N100/$N$26))</f>
        <v>0</v>
      </c>
      <c r="H100" s="352"/>
      <c r="I100" s="368">
        <f t="shared" si="23"/>
        <v>0</v>
      </c>
      <c r="J100" s="352" t="s">
        <v>205</v>
      </c>
      <c r="K100" s="419">
        <v>25.2</v>
      </c>
      <c r="L100" s="368">
        <f t="shared" si="21"/>
        <v>0</v>
      </c>
      <c r="M100" s="341" t="s">
        <v>205</v>
      </c>
      <c r="N100" s="367">
        <f t="shared" si="22"/>
        <v>0</v>
      </c>
      <c r="O100" s="28">
        <v>0.28299999999999997</v>
      </c>
    </row>
    <row r="101" spans="1:15" ht="15.9" customHeight="1" x14ac:dyDescent="0.25">
      <c r="A101" s="56" t="s">
        <v>201</v>
      </c>
      <c r="B101" s="56" t="s">
        <v>206</v>
      </c>
      <c r="C101" s="233" t="s">
        <v>374</v>
      </c>
      <c r="D101" s="164"/>
      <c r="E101" s="301">
        <v>185</v>
      </c>
      <c r="F101" s="193">
        <f>E101*D101</f>
        <v>0</v>
      </c>
      <c r="G101" s="320">
        <f>IF(D101=0,0,(N101/$N$26))</f>
        <v>0</v>
      </c>
      <c r="H101" s="352"/>
      <c r="I101" s="368">
        <f t="shared" si="23"/>
        <v>0</v>
      </c>
      <c r="J101" s="352" t="s">
        <v>206</v>
      </c>
      <c r="K101" s="419">
        <v>25.6</v>
      </c>
      <c r="L101" s="368">
        <f t="shared" si="21"/>
        <v>0</v>
      </c>
      <c r="M101" s="341" t="s">
        <v>206</v>
      </c>
      <c r="N101" s="367">
        <f t="shared" si="22"/>
        <v>0</v>
      </c>
      <c r="O101" s="28">
        <v>0.28299999999999997</v>
      </c>
    </row>
    <row r="102" spans="1:15" ht="15.9" customHeight="1" x14ac:dyDescent="0.25">
      <c r="A102" s="57" t="s">
        <v>202</v>
      </c>
      <c r="B102" s="57" t="s">
        <v>207</v>
      </c>
      <c r="C102" s="233" t="s">
        <v>375</v>
      </c>
      <c r="D102" s="170"/>
      <c r="E102" s="302">
        <v>185</v>
      </c>
      <c r="F102" s="194">
        <f>E102*D102</f>
        <v>0</v>
      </c>
      <c r="G102" s="320">
        <f>IF(D102=0,0,(N102/$N$26))</f>
        <v>0</v>
      </c>
      <c r="H102" s="352"/>
      <c r="I102" s="368">
        <f t="shared" si="23"/>
        <v>0</v>
      </c>
      <c r="J102" s="341" t="s">
        <v>207</v>
      </c>
      <c r="K102" s="419">
        <v>26.2</v>
      </c>
      <c r="L102" s="368">
        <f t="shared" si="21"/>
        <v>0</v>
      </c>
      <c r="M102" s="341" t="s">
        <v>207</v>
      </c>
      <c r="N102" s="367">
        <f t="shared" si="22"/>
        <v>0</v>
      </c>
      <c r="O102" s="28">
        <v>0.28299999999999997</v>
      </c>
    </row>
    <row r="103" spans="1:15" ht="15.6" x14ac:dyDescent="0.3">
      <c r="A103" s="242"/>
      <c r="B103" s="243"/>
      <c r="C103" s="243"/>
      <c r="D103" s="21">
        <f>SUM(D98:D102)</f>
        <v>0</v>
      </c>
      <c r="E103" s="290" t="s">
        <v>12</v>
      </c>
      <c r="F103" s="198">
        <f>SUM(F98:F102)</f>
        <v>0</v>
      </c>
      <c r="G103" s="236"/>
      <c r="H103" s="341"/>
      <c r="I103" s="341"/>
      <c r="L103" s="368"/>
      <c r="M103" s="341"/>
      <c r="N103" s="367"/>
    </row>
    <row r="104" spans="1:15" ht="32.1" customHeight="1" x14ac:dyDescent="0.25">
      <c r="A104" s="534" t="s">
        <v>208</v>
      </c>
      <c r="B104" s="535"/>
      <c r="C104" s="536"/>
      <c r="D104" s="70"/>
      <c r="E104" s="283"/>
      <c r="F104" s="70"/>
      <c r="G104" s="244"/>
      <c r="H104" s="341"/>
      <c r="I104" s="341"/>
      <c r="J104" s="341"/>
      <c r="K104" s="419"/>
      <c r="L104" s="368"/>
      <c r="M104" s="341"/>
      <c r="N104" s="367"/>
    </row>
    <row r="105" spans="1:15" s="42" customFormat="1" ht="15.6" x14ac:dyDescent="0.3">
      <c r="C105" s="45"/>
      <c r="D105" s="45"/>
      <c r="E105" s="288"/>
      <c r="F105" s="46"/>
      <c r="G105" s="46"/>
      <c r="H105" s="344"/>
      <c r="I105" s="344"/>
      <c r="J105" s="344"/>
      <c r="K105" s="423"/>
      <c r="L105" s="368"/>
      <c r="M105" s="341"/>
      <c r="N105" s="367"/>
      <c r="O105" s="28"/>
    </row>
    <row r="106" spans="1:15" ht="15.6" x14ac:dyDescent="0.3">
      <c r="A106" s="69" t="s">
        <v>209</v>
      </c>
      <c r="B106" s="251"/>
      <c r="C106" s="3"/>
      <c r="D106" s="3"/>
      <c r="E106" s="285"/>
      <c r="F106" s="3"/>
      <c r="G106" s="4"/>
      <c r="H106" s="339"/>
      <c r="I106" s="339"/>
      <c r="J106" s="339"/>
      <c r="K106" s="407"/>
      <c r="L106" s="368"/>
      <c r="M106" s="344"/>
      <c r="N106" s="367"/>
    </row>
    <row r="107" spans="1:15" s="66" customFormat="1" ht="15.6" x14ac:dyDescent="0.3">
      <c r="A107" s="63" t="s">
        <v>1</v>
      </c>
      <c r="B107" s="252" t="s">
        <v>116</v>
      </c>
      <c r="C107" s="67" t="s">
        <v>2</v>
      </c>
      <c r="D107" s="65" t="s">
        <v>109</v>
      </c>
      <c r="E107" s="289" t="s">
        <v>3</v>
      </c>
      <c r="F107" s="68" t="s">
        <v>4</v>
      </c>
      <c r="G107" s="68" t="s">
        <v>5</v>
      </c>
      <c r="H107" s="340"/>
      <c r="I107" s="340"/>
      <c r="J107" s="340"/>
      <c r="K107" s="421"/>
      <c r="L107" s="368"/>
      <c r="M107" s="339" t="s">
        <v>116</v>
      </c>
      <c r="N107" s="367"/>
      <c r="O107" s="77"/>
    </row>
    <row r="108" spans="1:15" ht="15.9" customHeight="1" x14ac:dyDescent="0.25">
      <c r="A108" s="55" t="s">
        <v>210</v>
      </c>
      <c r="B108" s="55" t="s">
        <v>215</v>
      </c>
      <c r="C108" s="233" t="s">
        <v>371</v>
      </c>
      <c r="D108" s="164"/>
      <c r="E108" s="301">
        <v>185</v>
      </c>
      <c r="F108" s="193">
        <f>E108*D108</f>
        <v>0</v>
      </c>
      <c r="G108" s="320">
        <f>IF(D108=0,0,(N108/$N$26))</f>
        <v>0</v>
      </c>
      <c r="H108" s="352"/>
      <c r="I108" s="368">
        <f t="shared" ref="I108:I112" si="24">N108/O108</f>
        <v>0</v>
      </c>
      <c r="J108" s="352" t="s">
        <v>215</v>
      </c>
      <c r="K108" s="419">
        <v>22.4</v>
      </c>
      <c r="L108" s="368">
        <f t="shared" si="21"/>
        <v>0</v>
      </c>
      <c r="M108" s="340" t="s">
        <v>215</v>
      </c>
      <c r="N108" s="367">
        <f t="shared" si="22"/>
        <v>0</v>
      </c>
      <c r="O108" s="28">
        <v>0.22700000000000001</v>
      </c>
    </row>
    <row r="109" spans="1:15" ht="15.9" customHeight="1" x14ac:dyDescent="0.25">
      <c r="A109" s="56" t="s">
        <v>211</v>
      </c>
      <c r="B109" s="56" t="s">
        <v>216</v>
      </c>
      <c r="C109" s="233" t="s">
        <v>372</v>
      </c>
      <c r="D109" s="164"/>
      <c r="E109" s="301">
        <v>185</v>
      </c>
      <c r="F109" s="193">
        <f>E109*D109</f>
        <v>0</v>
      </c>
      <c r="G109" s="320">
        <f>IF(D109=0,0,(N109/$N$26))</f>
        <v>0</v>
      </c>
      <c r="H109" s="352"/>
      <c r="I109" s="368">
        <f t="shared" si="24"/>
        <v>0</v>
      </c>
      <c r="J109" s="352" t="s">
        <v>216</v>
      </c>
      <c r="K109" s="419">
        <v>22.7</v>
      </c>
      <c r="L109" s="368">
        <f t="shared" si="21"/>
        <v>0</v>
      </c>
      <c r="M109" s="341" t="s">
        <v>216</v>
      </c>
      <c r="N109" s="367">
        <f t="shared" si="22"/>
        <v>0</v>
      </c>
      <c r="O109" s="146">
        <v>0.22700000000000001</v>
      </c>
    </row>
    <row r="110" spans="1:15" ht="15.9" customHeight="1" x14ac:dyDescent="0.25">
      <c r="A110" s="56" t="s">
        <v>212</v>
      </c>
      <c r="B110" s="56" t="s">
        <v>217</v>
      </c>
      <c r="C110" s="233" t="s">
        <v>373</v>
      </c>
      <c r="D110" s="164"/>
      <c r="E110" s="301">
        <v>185</v>
      </c>
      <c r="F110" s="193">
        <f>E110*D110</f>
        <v>0</v>
      </c>
      <c r="G110" s="320">
        <f>IF(D110=0,0,(N110/$N$26))</f>
        <v>0</v>
      </c>
      <c r="H110" s="352"/>
      <c r="I110" s="368">
        <f t="shared" si="24"/>
        <v>0</v>
      </c>
      <c r="J110" s="352" t="s">
        <v>217</v>
      </c>
      <c r="K110" s="419">
        <v>23</v>
      </c>
      <c r="L110" s="368">
        <f t="shared" si="21"/>
        <v>0</v>
      </c>
      <c r="M110" s="341" t="s">
        <v>217</v>
      </c>
      <c r="N110" s="367">
        <f t="shared" si="22"/>
        <v>0</v>
      </c>
      <c r="O110" s="28">
        <v>0.22700000000000001</v>
      </c>
    </row>
    <row r="111" spans="1:15" ht="15.9" customHeight="1" x14ac:dyDescent="0.25">
      <c r="A111" s="56" t="s">
        <v>213</v>
      </c>
      <c r="B111" s="56" t="s">
        <v>218</v>
      </c>
      <c r="C111" s="233" t="s">
        <v>374</v>
      </c>
      <c r="D111" s="164"/>
      <c r="E111" s="301">
        <v>185</v>
      </c>
      <c r="F111" s="193">
        <f>E111*D111</f>
        <v>0</v>
      </c>
      <c r="G111" s="320">
        <f>IF(D111=0,0,(N111/$N$26))</f>
        <v>0</v>
      </c>
      <c r="H111" s="352"/>
      <c r="I111" s="368">
        <f t="shared" si="24"/>
        <v>0</v>
      </c>
      <c r="J111" s="352" t="s">
        <v>218</v>
      </c>
      <c r="K111" s="419">
        <v>23.5</v>
      </c>
      <c r="L111" s="368">
        <f>K111*D111</f>
        <v>0</v>
      </c>
      <c r="M111" s="341" t="s">
        <v>218</v>
      </c>
      <c r="N111" s="367">
        <f t="shared" si="22"/>
        <v>0</v>
      </c>
      <c r="O111" s="28">
        <v>0.22700000000000001</v>
      </c>
    </row>
    <row r="112" spans="1:15" ht="15.9" customHeight="1" x14ac:dyDescent="0.25">
      <c r="A112" s="57" t="s">
        <v>214</v>
      </c>
      <c r="B112" s="57" t="s">
        <v>219</v>
      </c>
      <c r="C112" s="233" t="s">
        <v>375</v>
      </c>
      <c r="D112" s="170"/>
      <c r="E112" s="302">
        <v>185</v>
      </c>
      <c r="F112" s="194">
        <f>E112*D112</f>
        <v>0</v>
      </c>
      <c r="G112" s="320">
        <f>IF(D112=0,0,(N112/$N$26))</f>
        <v>0</v>
      </c>
      <c r="H112" s="352"/>
      <c r="I112" s="368">
        <f t="shared" si="24"/>
        <v>0</v>
      </c>
      <c r="J112" s="341" t="s">
        <v>219</v>
      </c>
      <c r="K112" s="419">
        <v>24</v>
      </c>
      <c r="L112" s="368">
        <f>K112*D112</f>
        <v>0</v>
      </c>
      <c r="M112" s="341" t="s">
        <v>219</v>
      </c>
      <c r="N112" s="367">
        <f t="shared" si="22"/>
        <v>0</v>
      </c>
      <c r="O112" s="28">
        <v>0.22700000000000001</v>
      </c>
    </row>
    <row r="113" spans="1:16" ht="15.6" x14ac:dyDescent="0.3">
      <c r="A113" s="242"/>
      <c r="B113" s="243"/>
      <c r="C113" s="243"/>
      <c r="D113" s="21">
        <f>SUM(D108:D112)</f>
        <v>0</v>
      </c>
      <c r="E113" s="290" t="s">
        <v>12</v>
      </c>
      <c r="F113" s="198">
        <f>SUM(F108:F112)</f>
        <v>0</v>
      </c>
      <c r="G113" s="236"/>
      <c r="H113" s="341"/>
      <c r="I113" s="341"/>
      <c r="L113" s="368"/>
      <c r="M113" s="341"/>
      <c r="N113" s="367">
        <f t="shared" si="22"/>
        <v>0</v>
      </c>
    </row>
    <row r="114" spans="1:16" ht="32.1" customHeight="1" x14ac:dyDescent="0.25">
      <c r="A114" s="534" t="s">
        <v>208</v>
      </c>
      <c r="B114" s="535"/>
      <c r="C114" s="536"/>
      <c r="D114" s="70"/>
      <c r="E114" s="283"/>
      <c r="F114" s="70"/>
      <c r="G114" s="244"/>
      <c r="H114" s="341"/>
      <c r="I114" s="341"/>
      <c r="J114" s="341"/>
      <c r="K114" s="419"/>
      <c r="L114" s="368"/>
      <c r="M114" s="341"/>
      <c r="N114" s="367"/>
    </row>
    <row r="115" spans="1:16" s="42" customFormat="1" ht="15.6" x14ac:dyDescent="0.3">
      <c r="C115" s="45"/>
      <c r="D115" s="45"/>
      <c r="E115" s="288"/>
      <c r="F115" s="46"/>
      <c r="G115" s="46"/>
      <c r="H115" s="344"/>
      <c r="I115" s="344"/>
      <c r="J115" s="344"/>
      <c r="K115" s="423"/>
      <c r="L115" s="368"/>
      <c r="M115" s="341"/>
      <c r="N115" s="367"/>
      <c r="O115" s="28"/>
    </row>
    <row r="116" spans="1:16" ht="15.6" x14ac:dyDescent="0.3">
      <c r="A116" s="69" t="s">
        <v>220</v>
      </c>
      <c r="B116" s="251"/>
      <c r="C116" s="3"/>
      <c r="D116" s="3"/>
      <c r="E116" s="285"/>
      <c r="F116" s="3"/>
      <c r="G116" s="4"/>
      <c r="H116" s="339"/>
      <c r="I116" s="339"/>
      <c r="J116" s="339"/>
      <c r="K116" s="407"/>
      <c r="L116" s="368"/>
      <c r="M116" s="344"/>
      <c r="N116" s="367"/>
    </row>
    <row r="117" spans="1:16" s="66" customFormat="1" ht="15.6" x14ac:dyDescent="0.3">
      <c r="A117" s="482" t="s">
        <v>1</v>
      </c>
      <c r="B117" s="483" t="s">
        <v>116</v>
      </c>
      <c r="C117" s="67" t="s">
        <v>2</v>
      </c>
      <c r="D117" s="65" t="s">
        <v>109</v>
      </c>
      <c r="E117" s="289" t="s">
        <v>3</v>
      </c>
      <c r="F117" s="68" t="s">
        <v>4</v>
      </c>
      <c r="G117" s="68" t="s">
        <v>5</v>
      </c>
      <c r="H117" s="340"/>
      <c r="I117" s="340"/>
      <c r="L117" s="368"/>
      <c r="M117" s="339" t="s">
        <v>116</v>
      </c>
      <c r="N117" s="367"/>
      <c r="O117" s="77"/>
    </row>
    <row r="118" spans="1:16" ht="15.9" customHeight="1" x14ac:dyDescent="0.25">
      <c r="A118" s="484" t="s">
        <v>221</v>
      </c>
      <c r="B118" s="484" t="s">
        <v>221</v>
      </c>
      <c r="C118" s="23" t="s">
        <v>160</v>
      </c>
      <c r="D118" s="164"/>
      <c r="E118" s="301">
        <v>195</v>
      </c>
      <c r="F118" s="193">
        <f>E118*D118</f>
        <v>0</v>
      </c>
      <c r="G118" s="320">
        <f>IF(D118=0,0,(N118/$N$26))</f>
        <v>0</v>
      </c>
      <c r="H118" s="352"/>
      <c r="I118" s="368">
        <f t="shared" ref="I118:I121" si="25">N118/O118</f>
        <v>0</v>
      </c>
      <c r="J118" s="352" t="s">
        <v>221</v>
      </c>
      <c r="K118" s="419">
        <v>25</v>
      </c>
      <c r="L118" s="368">
        <f>K119*D118</f>
        <v>0</v>
      </c>
      <c r="M118" s="340" t="s">
        <v>221</v>
      </c>
      <c r="N118" s="367">
        <f t="shared" si="22"/>
        <v>0</v>
      </c>
      <c r="O118" s="400">
        <v>0.30492000000000002</v>
      </c>
    </row>
    <row r="119" spans="1:16" ht="15.9" customHeight="1" x14ac:dyDescent="0.25">
      <c r="A119" s="484" t="s">
        <v>222</v>
      </c>
      <c r="B119" s="484" t="s">
        <v>222</v>
      </c>
      <c r="C119" s="233" t="s">
        <v>165</v>
      </c>
      <c r="D119" s="164"/>
      <c r="E119" s="301">
        <v>195</v>
      </c>
      <c r="F119" s="193">
        <f>E119*D119</f>
        <v>0</v>
      </c>
      <c r="G119" s="320">
        <f>IF(D119=0,0,(N119/$N$26))</f>
        <v>0</v>
      </c>
      <c r="H119" s="352"/>
      <c r="I119" s="368">
        <f t="shared" si="25"/>
        <v>0</v>
      </c>
      <c r="J119" s="352" t="s">
        <v>222</v>
      </c>
      <c r="K119" s="419">
        <v>25.5</v>
      </c>
      <c r="L119" s="368">
        <f>K120*D119</f>
        <v>0</v>
      </c>
      <c r="M119" s="341" t="s">
        <v>222</v>
      </c>
      <c r="N119" s="367">
        <f t="shared" si="22"/>
        <v>0</v>
      </c>
      <c r="O119" s="400">
        <v>0.30492000000000002</v>
      </c>
    </row>
    <row r="120" spans="1:16" ht="15.9" customHeight="1" x14ac:dyDescent="0.25">
      <c r="A120" s="248" t="s">
        <v>223</v>
      </c>
      <c r="B120" s="248" t="s">
        <v>223</v>
      </c>
      <c r="C120" s="233" t="s">
        <v>166</v>
      </c>
      <c r="D120" s="164"/>
      <c r="E120" s="301">
        <v>185</v>
      </c>
      <c r="F120" s="193">
        <f>E120*D120</f>
        <v>0</v>
      </c>
      <c r="G120" s="320">
        <f>IF(D120=0,0,(N120/$N$26))</f>
        <v>0</v>
      </c>
      <c r="H120" s="352"/>
      <c r="I120" s="368">
        <f t="shared" si="25"/>
        <v>0</v>
      </c>
      <c r="J120" s="352" t="s">
        <v>223</v>
      </c>
      <c r="K120" s="419">
        <v>26</v>
      </c>
      <c r="L120" s="368">
        <f>K121*D120</f>
        <v>0</v>
      </c>
      <c r="M120" s="341" t="s">
        <v>223</v>
      </c>
      <c r="N120" s="367">
        <f t="shared" si="22"/>
        <v>0</v>
      </c>
      <c r="O120" s="400">
        <v>0.30492000000000002</v>
      </c>
    </row>
    <row r="121" spans="1:16" ht="15.9" customHeight="1" x14ac:dyDescent="0.25">
      <c r="A121" s="248" t="s">
        <v>224</v>
      </c>
      <c r="B121" s="248" t="s">
        <v>224</v>
      </c>
      <c r="C121" s="13" t="s">
        <v>19</v>
      </c>
      <c r="D121" s="170"/>
      <c r="E121" s="302">
        <v>326</v>
      </c>
      <c r="F121" s="194">
        <f>E121*D121</f>
        <v>0</v>
      </c>
      <c r="G121" s="320">
        <f>IF(D121=0,0,(N121/$N$26))</f>
        <v>0</v>
      </c>
      <c r="H121" s="352"/>
      <c r="I121" s="368">
        <f t="shared" si="25"/>
        <v>0</v>
      </c>
      <c r="J121" s="341" t="s">
        <v>224</v>
      </c>
      <c r="K121" s="419"/>
      <c r="L121" s="368">
        <f>K122*D121</f>
        <v>0</v>
      </c>
      <c r="M121" s="341" t="s">
        <v>224</v>
      </c>
      <c r="N121" s="367">
        <f t="shared" si="22"/>
        <v>0</v>
      </c>
      <c r="O121" s="401">
        <v>0.14607200000000001</v>
      </c>
      <c r="P121" s="439" t="s">
        <v>269</v>
      </c>
    </row>
    <row r="122" spans="1:16" ht="15.6" x14ac:dyDescent="0.3">
      <c r="A122" s="242"/>
      <c r="B122" s="243"/>
      <c r="C122" s="243"/>
      <c r="D122" s="21">
        <f>SUM(D118:D121)</f>
        <v>0</v>
      </c>
      <c r="E122" s="290" t="s">
        <v>12</v>
      </c>
      <c r="F122" s="198">
        <f>SUM(F118:F121)</f>
        <v>0</v>
      </c>
      <c r="G122" s="236"/>
      <c r="H122" s="341"/>
      <c r="I122" s="368"/>
      <c r="L122" s="368"/>
      <c r="M122" s="341"/>
      <c r="N122" s="367"/>
      <c r="O122" s="401"/>
    </row>
    <row r="123" spans="1:16" ht="32.1" customHeight="1" x14ac:dyDescent="0.25">
      <c r="A123" s="534" t="s">
        <v>180</v>
      </c>
      <c r="B123" s="535"/>
      <c r="C123" s="536"/>
      <c r="D123" s="70"/>
      <c r="E123" s="283"/>
      <c r="F123" s="70"/>
      <c r="G123" s="244"/>
      <c r="H123" s="341"/>
      <c r="I123" s="341"/>
      <c r="J123" s="341"/>
      <c r="K123" s="419"/>
      <c r="L123" s="368"/>
      <c r="M123" s="341"/>
      <c r="N123" s="367"/>
      <c r="O123" s="401"/>
    </row>
    <row r="124" spans="1:16" s="42" customFormat="1" ht="15.6" x14ac:dyDescent="0.3">
      <c r="C124" s="45"/>
      <c r="D124" s="45"/>
      <c r="E124" s="288"/>
      <c r="F124" s="46"/>
      <c r="G124" s="46"/>
      <c r="H124" s="344"/>
      <c r="I124" s="344"/>
      <c r="J124" s="344"/>
      <c r="K124" s="423"/>
      <c r="L124" s="368"/>
      <c r="M124" s="341"/>
      <c r="N124" s="367"/>
      <c r="O124" s="28"/>
    </row>
    <row r="125" spans="1:16" ht="15.75" customHeight="1" x14ac:dyDescent="0.3">
      <c r="A125" s="69" t="s">
        <v>327</v>
      </c>
      <c r="B125" s="251"/>
      <c r="C125" s="3"/>
      <c r="D125" s="3"/>
      <c r="E125" s="285"/>
      <c r="F125" s="3"/>
      <c r="G125" s="4"/>
      <c r="H125" s="339"/>
      <c r="I125" s="339"/>
      <c r="J125" s="339"/>
      <c r="K125" s="407"/>
      <c r="L125" s="368"/>
      <c r="M125" s="344"/>
      <c r="N125" s="367"/>
    </row>
    <row r="126" spans="1:16" s="66" customFormat="1" ht="15.6" x14ac:dyDescent="0.3">
      <c r="A126" s="482" t="s">
        <v>1</v>
      </c>
      <c r="B126" s="483" t="s">
        <v>116</v>
      </c>
      <c r="C126" s="67" t="s">
        <v>2</v>
      </c>
      <c r="D126" s="65" t="s">
        <v>109</v>
      </c>
      <c r="E126" s="289" t="s">
        <v>3</v>
      </c>
      <c r="F126" s="68" t="s">
        <v>4</v>
      </c>
      <c r="G126" s="68" t="s">
        <v>5</v>
      </c>
      <c r="H126" s="340"/>
      <c r="I126" s="340"/>
      <c r="L126" s="368"/>
      <c r="M126" s="339" t="s">
        <v>116</v>
      </c>
      <c r="N126" s="367"/>
      <c r="O126" s="77"/>
    </row>
    <row r="127" spans="1:16" ht="15.9" customHeight="1" x14ac:dyDescent="0.25">
      <c r="A127" s="484" t="s">
        <v>320</v>
      </c>
      <c r="B127" s="484" t="s">
        <v>320</v>
      </c>
      <c r="C127" s="23" t="s">
        <v>324</v>
      </c>
      <c r="D127" s="164"/>
      <c r="E127" s="301">
        <v>155</v>
      </c>
      <c r="F127" s="193">
        <f>E127*D127</f>
        <v>0</v>
      </c>
      <c r="G127" s="320">
        <f>IF(D127=0,0,(N127/$N$26))</f>
        <v>0</v>
      </c>
      <c r="H127" s="352"/>
      <c r="I127" s="368">
        <f>D127</f>
        <v>0</v>
      </c>
      <c r="J127" s="352" t="s">
        <v>320</v>
      </c>
      <c r="K127" s="419">
        <v>12</v>
      </c>
      <c r="L127" s="368">
        <f>K127*D127</f>
        <v>0</v>
      </c>
      <c r="M127" s="352" t="s">
        <v>320</v>
      </c>
      <c r="N127" s="367">
        <f>D127*O127</f>
        <v>0</v>
      </c>
      <c r="O127" s="400">
        <v>8.3000000000000004E-2</v>
      </c>
    </row>
    <row r="128" spans="1:16" ht="15.9" customHeight="1" x14ac:dyDescent="0.25">
      <c r="A128" s="484" t="s">
        <v>321</v>
      </c>
      <c r="B128" s="484" t="s">
        <v>321</v>
      </c>
      <c r="C128" s="508" t="s">
        <v>325</v>
      </c>
      <c r="D128" s="164"/>
      <c r="E128" s="301">
        <v>155</v>
      </c>
      <c r="F128" s="193">
        <f>E128*D128</f>
        <v>0</v>
      </c>
      <c r="G128" s="320">
        <f>IF(D128=0,0,(N128/$N$26))</f>
        <v>0</v>
      </c>
      <c r="H128" s="352"/>
      <c r="I128" s="368">
        <f t="shared" ref="I128:I130" si="26">D128</f>
        <v>0</v>
      </c>
      <c r="J128" s="352" t="s">
        <v>321</v>
      </c>
      <c r="K128" s="419">
        <v>13</v>
      </c>
      <c r="L128" s="368">
        <f t="shared" ref="L128:L130" si="27">K128*D128</f>
        <v>0</v>
      </c>
      <c r="M128" s="352" t="s">
        <v>321</v>
      </c>
      <c r="N128" s="367">
        <f t="shared" ref="N128:N130" si="28">D128*O128</f>
        <v>0</v>
      </c>
      <c r="O128" s="400">
        <v>8.3000000000000004E-2</v>
      </c>
    </row>
    <row r="129" spans="1:18" ht="15.9" customHeight="1" x14ac:dyDescent="0.25">
      <c r="A129" s="484" t="s">
        <v>322</v>
      </c>
      <c r="B129" s="248" t="s">
        <v>322</v>
      </c>
      <c r="C129" s="508" t="s">
        <v>326</v>
      </c>
      <c r="D129" s="164"/>
      <c r="E129" s="301">
        <v>175</v>
      </c>
      <c r="F129" s="193">
        <f>E129*D129</f>
        <v>0</v>
      </c>
      <c r="G129" s="320">
        <f>IF(D129=0,0,(N129/$N$26))</f>
        <v>0</v>
      </c>
      <c r="H129" s="352"/>
      <c r="I129" s="368">
        <f t="shared" si="26"/>
        <v>0</v>
      </c>
      <c r="J129" s="352" t="s">
        <v>322</v>
      </c>
      <c r="K129" s="419">
        <v>14</v>
      </c>
      <c r="L129" s="368">
        <f t="shared" si="27"/>
        <v>0</v>
      </c>
      <c r="M129" s="352" t="s">
        <v>322</v>
      </c>
      <c r="N129" s="367">
        <f t="shared" si="28"/>
        <v>0</v>
      </c>
      <c r="O129" s="400">
        <v>0.13400000000000001</v>
      </c>
    </row>
    <row r="130" spans="1:18" ht="15.9" customHeight="1" x14ac:dyDescent="0.25">
      <c r="A130" s="484" t="s">
        <v>323</v>
      </c>
      <c r="B130" s="248" t="s">
        <v>323</v>
      </c>
      <c r="C130" s="249" t="s">
        <v>384</v>
      </c>
      <c r="D130" s="507"/>
      <c r="E130" s="302">
        <v>175</v>
      </c>
      <c r="F130" s="193">
        <f t="shared" ref="F130" si="29">E130*D130</f>
        <v>0</v>
      </c>
      <c r="G130" s="320">
        <f t="shared" ref="G130" si="30">IF(D130=0,0,(N130/$N$26))</f>
        <v>0</v>
      </c>
      <c r="H130" s="352"/>
      <c r="I130" s="368">
        <f t="shared" si="26"/>
        <v>0</v>
      </c>
      <c r="J130" s="352" t="s">
        <v>323</v>
      </c>
      <c r="K130" s="419">
        <v>15</v>
      </c>
      <c r="L130" s="368">
        <f t="shared" si="27"/>
        <v>0</v>
      </c>
      <c r="M130" s="352" t="s">
        <v>323</v>
      </c>
      <c r="N130" s="367">
        <f t="shared" si="28"/>
        <v>0</v>
      </c>
      <c r="O130" s="400">
        <v>0.13400000000000001</v>
      </c>
    </row>
    <row r="131" spans="1:18" ht="15.6" x14ac:dyDescent="0.3">
      <c r="A131" s="242"/>
      <c r="B131" s="243"/>
      <c r="C131" s="243"/>
      <c r="D131" s="21">
        <f>SUM(D127:D130)</f>
        <v>0</v>
      </c>
      <c r="E131" s="290" t="s">
        <v>12</v>
      </c>
      <c r="F131" s="198">
        <f>SUM(F127:F130)</f>
        <v>0</v>
      </c>
      <c r="G131" s="236"/>
      <c r="H131" s="341"/>
      <c r="I131" s="368"/>
      <c r="L131" s="368"/>
      <c r="M131" s="341"/>
      <c r="N131" s="367"/>
      <c r="O131" s="401"/>
    </row>
    <row r="132" spans="1:18" ht="32.1" customHeight="1" x14ac:dyDescent="0.25">
      <c r="A132" s="534" t="s">
        <v>328</v>
      </c>
      <c r="B132" s="535"/>
      <c r="C132" s="536"/>
      <c r="D132" s="70"/>
      <c r="E132" s="283"/>
      <c r="F132" s="70"/>
      <c r="G132" s="244"/>
      <c r="H132" s="341"/>
      <c r="I132" s="341"/>
      <c r="J132" s="341"/>
      <c r="K132" s="419"/>
      <c r="L132" s="368"/>
      <c r="M132" s="341"/>
      <c r="N132" s="367"/>
      <c r="O132" s="401"/>
    </row>
    <row r="133" spans="1:18" s="42" customFormat="1" ht="15.6" x14ac:dyDescent="0.3">
      <c r="C133" s="45"/>
      <c r="D133" s="45"/>
      <c r="E133" s="288"/>
      <c r="F133" s="46"/>
      <c r="G133" s="46"/>
      <c r="H133" s="344"/>
      <c r="I133" s="344"/>
      <c r="J133" s="344"/>
      <c r="K133" s="423"/>
      <c r="L133" s="368"/>
      <c r="M133" s="341"/>
      <c r="N133" s="367"/>
      <c r="O133" s="28"/>
    </row>
    <row r="134" spans="1:18" ht="15.9" customHeight="1" x14ac:dyDescent="0.3">
      <c r="A134" s="69" t="s">
        <v>303</v>
      </c>
      <c r="B134" s="251"/>
      <c r="C134" s="3"/>
      <c r="D134" s="3"/>
      <c r="E134" s="285"/>
      <c r="F134" s="3"/>
      <c r="G134" s="4"/>
      <c r="H134" s="341"/>
      <c r="I134" s="341"/>
      <c r="J134" s="341"/>
      <c r="K134" s="419"/>
      <c r="L134" s="368"/>
      <c r="M134" s="341"/>
      <c r="N134" s="367"/>
      <c r="O134" s="401"/>
    </row>
    <row r="135" spans="1:18" ht="32.1" customHeight="1" x14ac:dyDescent="0.25">
      <c r="A135" s="63" t="s">
        <v>1</v>
      </c>
      <c r="B135" s="252" t="s">
        <v>116</v>
      </c>
      <c r="C135" s="67" t="s">
        <v>377</v>
      </c>
      <c r="D135" s="65" t="s">
        <v>109</v>
      </c>
      <c r="E135" s="289" t="s">
        <v>3</v>
      </c>
      <c r="F135" s="502" t="s">
        <v>4</v>
      </c>
      <c r="G135" s="68" t="s">
        <v>5</v>
      </c>
      <c r="H135" s="341"/>
      <c r="I135" s="341"/>
      <c r="J135" s="341"/>
      <c r="K135" s="419"/>
      <c r="L135" s="368"/>
      <c r="M135" s="341"/>
      <c r="N135" s="367"/>
      <c r="O135" s="401"/>
    </row>
    <row r="136" spans="1:18" ht="15.9" customHeight="1" x14ac:dyDescent="0.25">
      <c r="A136" s="454" t="s">
        <v>333</v>
      </c>
      <c r="B136" s="454" t="s">
        <v>304</v>
      </c>
      <c r="C136" s="11" t="s">
        <v>376</v>
      </c>
      <c r="D136" s="173"/>
      <c r="E136" s="305">
        <v>268</v>
      </c>
      <c r="F136" s="503">
        <f t="shared" ref="F136:F139" si="31">E136*D136</f>
        <v>0</v>
      </c>
      <c r="G136" s="320">
        <f t="shared" ref="G136:G139" si="32">IF(D136=0,0,(N136/$N$26))</f>
        <v>0</v>
      </c>
      <c r="H136" s="341"/>
      <c r="I136" s="368">
        <f>N136*D136</f>
        <v>0</v>
      </c>
      <c r="J136" s="341" t="s">
        <v>306</v>
      </c>
      <c r="K136" s="419">
        <v>18</v>
      </c>
      <c r="L136" s="368">
        <f>K136*D136</f>
        <v>0</v>
      </c>
      <c r="M136" s="341" t="s">
        <v>306</v>
      </c>
      <c r="N136" s="367">
        <f t="shared" si="22"/>
        <v>0</v>
      </c>
      <c r="O136" s="401">
        <v>0.33100000000000002</v>
      </c>
    </row>
    <row r="137" spans="1:18" ht="15.9" hidden="1" customHeight="1" x14ac:dyDescent="0.25">
      <c r="A137" s="454" t="s">
        <v>334</v>
      </c>
      <c r="B137" s="454" t="s">
        <v>305</v>
      </c>
      <c r="C137" s="11" t="s">
        <v>307</v>
      </c>
      <c r="D137" s="173"/>
      <c r="E137" s="305">
        <v>268</v>
      </c>
      <c r="F137" s="503">
        <f t="shared" si="31"/>
        <v>0</v>
      </c>
      <c r="G137" s="320">
        <f t="shared" si="32"/>
        <v>0</v>
      </c>
      <c r="H137" s="341"/>
      <c r="I137" s="368">
        <f t="shared" ref="I137:I138" si="33">N137*D137</f>
        <v>0</v>
      </c>
      <c r="J137" s="341" t="s">
        <v>307</v>
      </c>
      <c r="K137" s="419">
        <v>18</v>
      </c>
      <c r="L137" s="368">
        <f t="shared" ref="L137:L139" si="34">K137*D137</f>
        <v>0</v>
      </c>
      <c r="M137" s="341" t="s">
        <v>307</v>
      </c>
      <c r="N137" s="367">
        <f>D137*O137</f>
        <v>0</v>
      </c>
      <c r="O137" s="401">
        <v>0.33100000000000002</v>
      </c>
    </row>
    <row r="138" spans="1:18" ht="15.9" customHeight="1" x14ac:dyDescent="0.25">
      <c r="A138" s="454" t="s">
        <v>335</v>
      </c>
      <c r="B138" s="454" t="s">
        <v>329</v>
      </c>
      <c r="C138" s="11" t="s">
        <v>330</v>
      </c>
      <c r="D138" s="173"/>
      <c r="E138" s="305">
        <v>85</v>
      </c>
      <c r="F138" s="503">
        <f t="shared" si="31"/>
        <v>0</v>
      </c>
      <c r="G138" s="320">
        <f t="shared" si="32"/>
        <v>0</v>
      </c>
      <c r="H138" s="341"/>
      <c r="I138" s="368">
        <f t="shared" si="33"/>
        <v>0</v>
      </c>
      <c r="J138" s="341" t="s">
        <v>308</v>
      </c>
      <c r="K138" s="419">
        <v>2</v>
      </c>
      <c r="L138" s="368">
        <f t="shared" si="34"/>
        <v>0</v>
      </c>
      <c r="M138" s="341" t="s">
        <v>308</v>
      </c>
      <c r="N138" s="367">
        <f>D138*O138</f>
        <v>0</v>
      </c>
      <c r="O138" s="401">
        <v>0.02</v>
      </c>
    </row>
    <row r="139" spans="1:18" s="16" customFormat="1" ht="15.9" customHeight="1" x14ac:dyDescent="0.25">
      <c r="A139" s="493" t="s">
        <v>309</v>
      </c>
      <c r="B139" s="493" t="s">
        <v>309</v>
      </c>
      <c r="C139" s="494" t="s">
        <v>331</v>
      </c>
      <c r="D139" s="501"/>
      <c r="E139" s="495">
        <v>220</v>
      </c>
      <c r="F139" s="503">
        <f t="shared" si="31"/>
        <v>0</v>
      </c>
      <c r="G139" s="320">
        <f t="shared" si="32"/>
        <v>0</v>
      </c>
      <c r="H139" s="347"/>
      <c r="I139" s="368">
        <f>D139</f>
        <v>0</v>
      </c>
      <c r="J139" s="347" t="s">
        <v>309</v>
      </c>
      <c r="K139" s="426">
        <v>4.5999999999999996</v>
      </c>
      <c r="L139" s="368">
        <f t="shared" si="34"/>
        <v>0</v>
      </c>
      <c r="M139" s="341" t="s">
        <v>309</v>
      </c>
      <c r="N139" s="367">
        <f>D139*O139</f>
        <v>0</v>
      </c>
      <c r="O139" s="401">
        <v>2.5000000000000001E-2</v>
      </c>
    </row>
    <row r="140" spans="1:18" s="16" customFormat="1" ht="15.6" x14ac:dyDescent="0.3">
      <c r="A140" s="242"/>
      <c r="B140" s="243"/>
      <c r="C140" s="243"/>
      <c r="D140" s="14">
        <f>SUM(D136:D139)</f>
        <v>0</v>
      </c>
      <c r="E140" s="290" t="s">
        <v>12</v>
      </c>
      <c r="F140" s="325">
        <f>SUM(F136:F139)</f>
        <v>0</v>
      </c>
      <c r="G140" s="15"/>
      <c r="H140" s="347"/>
      <c r="I140" s="347"/>
      <c r="J140" s="347"/>
      <c r="K140" s="426"/>
      <c r="L140" s="368"/>
      <c r="M140" s="341"/>
      <c r="N140" s="367"/>
      <c r="O140" s="401"/>
    </row>
    <row r="141" spans="1:18" ht="32.1" customHeight="1" x14ac:dyDescent="0.25">
      <c r="A141" s="534" t="s">
        <v>332</v>
      </c>
      <c r="B141" s="535"/>
      <c r="C141" s="536"/>
      <c r="D141" s="70"/>
      <c r="E141" s="283"/>
      <c r="F141" s="70"/>
      <c r="G141" s="244"/>
      <c r="H141" s="341"/>
      <c r="I141" s="341"/>
      <c r="J141" s="341"/>
      <c r="K141" s="419"/>
      <c r="L141" s="368"/>
      <c r="M141" s="341"/>
      <c r="N141" s="367"/>
      <c r="O141" s="401"/>
    </row>
    <row r="142" spans="1:18" s="16" customFormat="1" ht="15.6" x14ac:dyDescent="0.25">
      <c r="A142" s="497"/>
      <c r="B142" s="497"/>
      <c r="C142" s="497"/>
      <c r="D142" s="498"/>
      <c r="E142" s="499"/>
      <c r="F142" s="498"/>
      <c r="G142" s="498"/>
      <c r="H142" s="347"/>
      <c r="I142" s="347"/>
      <c r="J142" s="347"/>
      <c r="K142" s="426"/>
      <c r="L142" s="368"/>
      <c r="M142" s="341"/>
      <c r="N142" s="367"/>
      <c r="O142" s="500"/>
    </row>
    <row r="143" spans="1:18" ht="15.6" x14ac:dyDescent="0.3">
      <c r="A143" s="69" t="s">
        <v>286</v>
      </c>
      <c r="B143" s="251"/>
      <c r="C143" s="2"/>
      <c r="D143" s="3"/>
      <c r="E143" s="285"/>
      <c r="F143" s="3"/>
      <c r="G143" s="4"/>
      <c r="H143" s="339"/>
      <c r="I143" s="339"/>
      <c r="J143" s="339"/>
      <c r="K143" s="407"/>
      <c r="L143" s="368"/>
      <c r="M143" s="347"/>
      <c r="N143" s="367"/>
      <c r="O143" s="401"/>
    </row>
    <row r="144" spans="1:18" s="66" customFormat="1" ht="15.6" x14ac:dyDescent="0.3">
      <c r="A144" s="63" t="s">
        <v>1</v>
      </c>
      <c r="B144" s="252" t="s">
        <v>116</v>
      </c>
      <c r="C144" s="67" t="s">
        <v>377</v>
      </c>
      <c r="D144" s="65" t="s">
        <v>109</v>
      </c>
      <c r="E144" s="289" t="s">
        <v>3</v>
      </c>
      <c r="F144" s="68" t="s">
        <v>4</v>
      </c>
      <c r="G144" s="68" t="s">
        <v>5</v>
      </c>
      <c r="H144" s="340"/>
      <c r="I144" s="340"/>
      <c r="J144" s="340"/>
      <c r="K144" s="421"/>
      <c r="L144" s="368"/>
      <c r="M144" s="339" t="s">
        <v>116</v>
      </c>
      <c r="N144" s="367"/>
      <c r="O144" s="401">
        <f>R144+R145</f>
        <v>0.2409</v>
      </c>
      <c r="Q144" s="66" t="s">
        <v>261</v>
      </c>
      <c r="R144" s="398">
        <v>0.18690000000000001</v>
      </c>
    </row>
    <row r="145" spans="1:23" ht="16.5" customHeight="1" x14ac:dyDescent="0.25">
      <c r="A145" s="454" t="s">
        <v>266</v>
      </c>
      <c r="B145" s="454" t="s">
        <v>266</v>
      </c>
      <c r="C145" s="11" t="s">
        <v>378</v>
      </c>
      <c r="D145" s="173"/>
      <c r="E145" s="305">
        <v>141.75</v>
      </c>
      <c r="F145" s="193">
        <f t="shared" ref="F145:F149" si="35">E145*D145</f>
        <v>0</v>
      </c>
      <c r="G145" s="320">
        <f t="shared" ref="G145:G151" si="36">IF(D145=0,0,(N145/$N$26))</f>
        <v>0</v>
      </c>
      <c r="H145" s="352"/>
      <c r="I145" s="368">
        <f t="shared" ref="I145:I146" si="37">D145*1</f>
        <v>0</v>
      </c>
      <c r="J145" s="352" t="s">
        <v>290</v>
      </c>
      <c r="K145" s="419">
        <f>9.1</f>
        <v>9.1</v>
      </c>
      <c r="L145" s="368">
        <f>K145*D145</f>
        <v>0</v>
      </c>
      <c r="M145" s="393" t="s">
        <v>385</v>
      </c>
      <c r="N145" s="404">
        <f>O145*D145</f>
        <v>0</v>
      </c>
      <c r="O145" s="401">
        <f>R145</f>
        <v>5.3999999999999999E-2</v>
      </c>
      <c r="Q145" s="1" t="s">
        <v>279</v>
      </c>
      <c r="R145" s="399">
        <v>5.3999999999999999E-2</v>
      </c>
    </row>
    <row r="146" spans="1:23" ht="15.9" customHeight="1" x14ac:dyDescent="0.3">
      <c r="A146" s="454" t="s">
        <v>338</v>
      </c>
      <c r="B146" s="454" t="s">
        <v>338</v>
      </c>
      <c r="C146" s="11" t="s">
        <v>379</v>
      </c>
      <c r="D146" s="173"/>
      <c r="E146" s="305">
        <v>141.75</v>
      </c>
      <c r="F146" s="193">
        <f t="shared" si="35"/>
        <v>0</v>
      </c>
      <c r="G146" s="320">
        <f t="shared" si="36"/>
        <v>0</v>
      </c>
      <c r="H146" s="352"/>
      <c r="I146" s="368">
        <f t="shared" si="37"/>
        <v>0</v>
      </c>
      <c r="J146" s="352" t="s">
        <v>291</v>
      </c>
      <c r="K146" s="419">
        <v>10.1</v>
      </c>
      <c r="L146" s="368">
        <f t="shared" si="21"/>
        <v>0</v>
      </c>
      <c r="M146" s="352" t="s">
        <v>294</v>
      </c>
      <c r="N146" s="404">
        <f t="shared" ref="N146:N147" si="38">O146*D146</f>
        <v>0</v>
      </c>
      <c r="O146" s="402">
        <f>R146</f>
        <v>0.23706000000000002</v>
      </c>
      <c r="Q146" s="1" t="s">
        <v>280</v>
      </c>
      <c r="R146" s="399">
        <f>R144+W146</f>
        <v>0.23706000000000002</v>
      </c>
      <c r="T146" s="1">
        <v>44</v>
      </c>
      <c r="U146" s="1">
        <v>38</v>
      </c>
      <c r="V146" s="1">
        <v>30</v>
      </c>
      <c r="W146" s="1">
        <f>T146*U146*V146/1000000</f>
        <v>5.0160000000000003E-2</v>
      </c>
    </row>
    <row r="147" spans="1:23" ht="15.9" customHeight="1" x14ac:dyDescent="0.3">
      <c r="A147" s="454" t="s">
        <v>339</v>
      </c>
      <c r="B147" s="454" t="s">
        <v>339</v>
      </c>
      <c r="C147" s="11" t="s">
        <v>380</v>
      </c>
      <c r="D147" s="173"/>
      <c r="E147" s="305">
        <v>141.75</v>
      </c>
      <c r="F147" s="193">
        <f t="shared" si="35"/>
        <v>0</v>
      </c>
      <c r="G147" s="320">
        <f t="shared" si="36"/>
        <v>0</v>
      </c>
      <c r="H147" s="352"/>
      <c r="I147" s="368">
        <f>D147*1</f>
        <v>0</v>
      </c>
      <c r="J147" s="352" t="s">
        <v>292</v>
      </c>
      <c r="K147" s="419">
        <f>11.1</f>
        <v>11.1</v>
      </c>
      <c r="L147" s="368">
        <f t="shared" si="21"/>
        <v>0</v>
      </c>
      <c r="M147" s="352" t="s">
        <v>295</v>
      </c>
      <c r="N147" s="404">
        <f t="shared" si="38"/>
        <v>0</v>
      </c>
      <c r="O147" s="401">
        <f>R147</f>
        <v>0.23706000000000002</v>
      </c>
      <c r="Q147" s="1" t="s">
        <v>281</v>
      </c>
      <c r="R147" s="399">
        <f>W147+R144</f>
        <v>0.23706000000000002</v>
      </c>
      <c r="T147" s="1">
        <v>44</v>
      </c>
      <c r="U147" s="1">
        <v>38</v>
      </c>
      <c r="V147" s="1">
        <v>30</v>
      </c>
      <c r="W147" s="1">
        <f>T147*U147*V147/1000000</f>
        <v>5.0160000000000003E-2</v>
      </c>
    </row>
    <row r="148" spans="1:23" ht="15.9" customHeight="1" x14ac:dyDescent="0.3">
      <c r="A148" s="493" t="s">
        <v>289</v>
      </c>
      <c r="B148" s="493" t="s">
        <v>289</v>
      </c>
      <c r="C148" s="494" t="s">
        <v>381</v>
      </c>
      <c r="D148" s="522">
        <f>SUM(D145:D147)</f>
        <v>0</v>
      </c>
      <c r="E148" s="495">
        <v>173.25</v>
      </c>
      <c r="F148" s="193">
        <f t="shared" si="35"/>
        <v>0</v>
      </c>
      <c r="G148" s="320">
        <f t="shared" si="36"/>
        <v>0</v>
      </c>
      <c r="H148" s="352"/>
      <c r="I148" s="368">
        <f>D148*1</f>
        <v>0</v>
      </c>
      <c r="J148" s="352" t="s">
        <v>293</v>
      </c>
      <c r="K148" s="419">
        <v>22.9</v>
      </c>
      <c r="L148" s="368">
        <f>K148*D148</f>
        <v>0</v>
      </c>
      <c r="M148" s="352" t="s">
        <v>293</v>
      </c>
      <c r="N148" s="404">
        <f>O148*D148</f>
        <v>0</v>
      </c>
      <c r="O148" s="398">
        <v>0.18690000000000001</v>
      </c>
      <c r="R148" s="399"/>
    </row>
    <row r="149" spans="1:23" ht="15.9" customHeight="1" x14ac:dyDescent="0.3">
      <c r="A149" s="454" t="s">
        <v>282</v>
      </c>
      <c r="B149" s="454" t="s">
        <v>282</v>
      </c>
      <c r="C149" s="11" t="s">
        <v>336</v>
      </c>
      <c r="D149" s="173"/>
      <c r="E149" s="305">
        <v>317</v>
      </c>
      <c r="F149" s="193">
        <f t="shared" si="35"/>
        <v>0</v>
      </c>
      <c r="G149" s="320">
        <f t="shared" si="36"/>
        <v>0</v>
      </c>
      <c r="H149" s="352"/>
      <c r="I149" s="368">
        <f>D149</f>
        <v>0</v>
      </c>
      <c r="J149" s="342" t="str">
        <f>A149</f>
        <v>LBT2-50-002A</v>
      </c>
      <c r="K149" s="419">
        <v>14.2</v>
      </c>
      <c r="L149" s="368">
        <f t="shared" si="21"/>
        <v>0</v>
      </c>
      <c r="M149" s="341" t="s">
        <v>263</v>
      </c>
      <c r="N149" s="404">
        <f>D149*O149</f>
        <v>0</v>
      </c>
      <c r="O149" s="403">
        <v>0.10299999999999999</v>
      </c>
    </row>
    <row r="150" spans="1:23" ht="15.9" customHeight="1" x14ac:dyDescent="0.3">
      <c r="A150" s="493" t="s">
        <v>282</v>
      </c>
      <c r="B150" s="493" t="s">
        <v>282</v>
      </c>
      <c r="C150" s="531" t="s">
        <v>336</v>
      </c>
      <c r="D150" s="173"/>
      <c r="E150" s="533">
        <v>272</v>
      </c>
      <c r="F150" s="528">
        <f>E150*D150</f>
        <v>0</v>
      </c>
      <c r="G150" s="320">
        <f>IF(D150=0,0,(N150/$N$26))</f>
        <v>0</v>
      </c>
      <c r="H150" s="352"/>
      <c r="I150" s="368">
        <f>D150</f>
        <v>0</v>
      </c>
      <c r="J150" s="342" t="str">
        <f>A150</f>
        <v>LBT2-50-002A</v>
      </c>
      <c r="K150" s="407">
        <v>11</v>
      </c>
      <c r="L150" s="368">
        <f>K150*D150</f>
        <v>0</v>
      </c>
      <c r="M150" s="341" t="s">
        <v>386</v>
      </c>
      <c r="N150" s="404">
        <f>O150*D150</f>
        <v>0</v>
      </c>
      <c r="O150" s="403">
        <v>4.1500000000000002E-2</v>
      </c>
    </row>
    <row r="151" spans="1:23" ht="15.9" customHeight="1" x14ac:dyDescent="0.3">
      <c r="A151" s="529" t="s">
        <v>337</v>
      </c>
      <c r="B151" s="529" t="s">
        <v>337</v>
      </c>
      <c r="C151" s="530" t="s">
        <v>340</v>
      </c>
      <c r="D151" s="492"/>
      <c r="E151" s="532">
        <v>249</v>
      </c>
      <c r="F151" s="250">
        <f>E151*D151</f>
        <v>0</v>
      </c>
      <c r="G151" s="320">
        <f t="shared" si="36"/>
        <v>0</v>
      </c>
      <c r="H151" s="352"/>
      <c r="I151" s="368">
        <v>0</v>
      </c>
      <c r="J151" s="342" t="s">
        <v>296</v>
      </c>
      <c r="K151" s="419">
        <v>6.3</v>
      </c>
      <c r="L151" s="368"/>
      <c r="M151" s="341" t="s">
        <v>262</v>
      </c>
      <c r="N151" s="404">
        <v>0</v>
      </c>
      <c r="O151" s="403">
        <v>4.1500000000000002E-2</v>
      </c>
    </row>
    <row r="152" spans="1:23" ht="15.6" x14ac:dyDescent="0.3">
      <c r="A152" s="242"/>
      <c r="B152" s="243"/>
      <c r="C152" s="243"/>
      <c r="D152" s="14">
        <f>SUM(D145:D151)</f>
        <v>0</v>
      </c>
      <c r="E152" s="290" t="s">
        <v>12</v>
      </c>
      <c r="F152" s="197">
        <f>SUM(F145:F151)</f>
        <v>0</v>
      </c>
      <c r="G152" s="15"/>
      <c r="H152" s="342"/>
      <c r="I152" s="342"/>
      <c r="L152" s="368"/>
      <c r="M152" s="341"/>
      <c r="N152" s="367"/>
    </row>
    <row r="153" spans="1:23" ht="32.1" customHeight="1" x14ac:dyDescent="0.3">
      <c r="A153" s="534" t="s">
        <v>287</v>
      </c>
      <c r="B153" s="535"/>
      <c r="C153" s="536"/>
      <c r="D153" s="70"/>
      <c r="E153" s="283"/>
      <c r="F153" s="70"/>
      <c r="G153" s="71"/>
      <c r="H153" s="328"/>
      <c r="I153" s="328"/>
      <c r="J153" s="328"/>
      <c r="K153" s="405"/>
      <c r="L153" s="368"/>
      <c r="M153" s="342"/>
      <c r="N153" s="367"/>
      <c r="O153" s="375"/>
    </row>
    <row r="154" spans="1:23" s="16" customFormat="1" ht="15.6" x14ac:dyDescent="0.3">
      <c r="A154" s="49"/>
      <c r="B154" s="49"/>
      <c r="C154" s="78"/>
      <c r="D154" s="78"/>
      <c r="E154" s="294"/>
      <c r="F154" s="78"/>
      <c r="G154" s="78"/>
      <c r="H154" s="348"/>
      <c r="I154" s="347"/>
      <c r="J154" s="339" t="s">
        <v>255</v>
      </c>
      <c r="K154" s="407">
        <v>18</v>
      </c>
      <c r="L154" s="368">
        <f t="shared" si="21"/>
        <v>0</v>
      </c>
      <c r="M154" s="377" t="s">
        <v>255</v>
      </c>
      <c r="N154" s="378"/>
      <c r="O154" s="390"/>
      <c r="P154" s="394">
        <v>0.13200000000000001</v>
      </c>
      <c r="Q154" s="395">
        <v>0.186</v>
      </c>
    </row>
    <row r="155" spans="1:23" ht="15.6" x14ac:dyDescent="0.3">
      <c r="A155" s="69" t="s">
        <v>27</v>
      </c>
      <c r="B155" s="251"/>
      <c r="C155" s="3"/>
      <c r="D155" s="3"/>
      <c r="E155" s="285"/>
      <c r="F155" s="3"/>
      <c r="G155" s="4"/>
      <c r="H155" s="339"/>
      <c r="I155" s="339"/>
      <c r="J155" s="349"/>
      <c r="K155" s="427"/>
      <c r="L155" s="368"/>
      <c r="M155" s="379"/>
      <c r="N155" s="367"/>
      <c r="O155" s="380"/>
      <c r="P155" s="316"/>
      <c r="Q155" s="316"/>
    </row>
    <row r="156" spans="1:23" ht="15.6" x14ac:dyDescent="0.3">
      <c r="A156" s="63" t="s">
        <v>1</v>
      </c>
      <c r="B156" s="252" t="s">
        <v>116</v>
      </c>
      <c r="C156" s="63" t="s">
        <v>2</v>
      </c>
      <c r="D156" s="65" t="s">
        <v>109</v>
      </c>
      <c r="E156" s="289" t="s">
        <v>3</v>
      </c>
      <c r="F156" s="68" t="s">
        <v>4</v>
      </c>
      <c r="G156" s="10" t="s">
        <v>5</v>
      </c>
      <c r="H156" s="349"/>
      <c r="I156" s="349"/>
      <c r="J156" s="352" t="s">
        <v>116</v>
      </c>
      <c r="K156" s="419"/>
      <c r="L156" s="368"/>
      <c r="M156" s="381" t="s">
        <v>116</v>
      </c>
      <c r="N156" s="367"/>
      <c r="O156" s="382"/>
    </row>
    <row r="157" spans="1:23" ht="15.9" customHeight="1" x14ac:dyDescent="0.3">
      <c r="A157" s="479" t="s">
        <v>131</v>
      </c>
      <c r="B157" s="479" t="s">
        <v>131</v>
      </c>
      <c r="C157" s="480" t="s">
        <v>383</v>
      </c>
      <c r="D157" s="172"/>
      <c r="E157" s="474">
        <v>160</v>
      </c>
      <c r="F157" s="192">
        <f>E157*D157</f>
        <v>0</v>
      </c>
      <c r="G157" s="320">
        <f>IF(D157=0,0,(N157/$N$26))</f>
        <v>0</v>
      </c>
      <c r="H157" s="352"/>
      <c r="I157" s="443">
        <f>D157*1</f>
        <v>0</v>
      </c>
      <c r="J157" s="352" t="s">
        <v>299</v>
      </c>
      <c r="K157" s="419">
        <f>17.5</f>
        <v>17.5</v>
      </c>
      <c r="L157" s="368">
        <f t="shared" si="21"/>
        <v>0</v>
      </c>
      <c r="M157" s="387" t="s">
        <v>301</v>
      </c>
      <c r="N157" s="367">
        <f>D157*O157</f>
        <v>0</v>
      </c>
      <c r="O157" s="380">
        <v>0.186</v>
      </c>
    </row>
    <row r="158" spans="1:23" ht="15.9" customHeight="1" x14ac:dyDescent="0.3">
      <c r="A158" s="481" t="s">
        <v>132</v>
      </c>
      <c r="B158" s="481" t="s">
        <v>132</v>
      </c>
      <c r="C158" s="22" t="s">
        <v>382</v>
      </c>
      <c r="D158" s="173"/>
      <c r="E158" s="475">
        <v>160</v>
      </c>
      <c r="F158" s="193">
        <f>E158*D158</f>
        <v>0</v>
      </c>
      <c r="G158" s="320">
        <f>IF(D158=0,0,(N158/$N$26))</f>
        <v>0</v>
      </c>
      <c r="H158" s="352"/>
      <c r="I158" s="443">
        <f>D158*1</f>
        <v>0</v>
      </c>
      <c r="J158" s="352" t="s">
        <v>297</v>
      </c>
      <c r="K158" s="419">
        <f>18</f>
        <v>18</v>
      </c>
      <c r="L158" s="368">
        <f t="shared" si="21"/>
        <v>0</v>
      </c>
      <c r="M158" s="386" t="s">
        <v>300</v>
      </c>
      <c r="N158" s="367">
        <f t="shared" si="22"/>
        <v>0</v>
      </c>
      <c r="O158" s="380">
        <v>0.186</v>
      </c>
    </row>
    <row r="159" spans="1:23" ht="15.9" customHeight="1" x14ac:dyDescent="0.3">
      <c r="A159" s="481" t="s">
        <v>298</v>
      </c>
      <c r="B159" s="481" t="s">
        <v>298</v>
      </c>
      <c r="C159" s="22" t="s">
        <v>349</v>
      </c>
      <c r="D159" s="523">
        <f>SUM(D157:D158)</f>
        <v>0</v>
      </c>
      <c r="E159" s="496">
        <v>185</v>
      </c>
      <c r="F159" s="193">
        <f>E159*D159</f>
        <v>0</v>
      </c>
      <c r="G159" s="320">
        <f>IF(D159=0,0,(N159/$N$26))</f>
        <v>0</v>
      </c>
      <c r="H159" s="352"/>
      <c r="I159" s="443">
        <f>D159*1</f>
        <v>0</v>
      </c>
      <c r="J159" s="481" t="s">
        <v>298</v>
      </c>
      <c r="K159" s="419">
        <v>18</v>
      </c>
      <c r="L159" s="368">
        <f t="shared" si="21"/>
        <v>0</v>
      </c>
      <c r="M159" s="386" t="s">
        <v>302</v>
      </c>
      <c r="N159" s="367">
        <f t="shared" si="22"/>
        <v>0</v>
      </c>
      <c r="O159" s="380">
        <v>0.13200000000000001</v>
      </c>
    </row>
    <row r="160" spans="1:23" ht="15.9" customHeight="1" x14ac:dyDescent="0.3">
      <c r="A160" s="56" t="s">
        <v>250</v>
      </c>
      <c r="B160" s="56" t="s">
        <v>250</v>
      </c>
      <c r="C160" s="22" t="s">
        <v>341</v>
      </c>
      <c r="D160" s="491"/>
      <c r="E160" s="475">
        <v>6</v>
      </c>
      <c r="F160" s="193">
        <f>E160*D160</f>
        <v>0</v>
      </c>
      <c r="G160" s="320">
        <f>IF(D160=0,0,(N160/$N$26))</f>
        <v>0</v>
      </c>
      <c r="H160" s="509"/>
      <c r="I160" s="443">
        <f>D160/5</f>
        <v>0</v>
      </c>
      <c r="J160" s="352" t="s">
        <v>250</v>
      </c>
      <c r="K160" s="419">
        <v>11</v>
      </c>
      <c r="L160" s="368">
        <f t="shared" si="21"/>
        <v>0</v>
      </c>
      <c r="M160" s="383" t="s">
        <v>250</v>
      </c>
      <c r="N160" s="367">
        <f>O160*I160</f>
        <v>0</v>
      </c>
      <c r="O160" s="380">
        <v>0.108</v>
      </c>
      <c r="P160" s="439" t="s">
        <v>270</v>
      </c>
    </row>
    <row r="161" spans="1:16" ht="15.9" customHeight="1" x14ac:dyDescent="0.3">
      <c r="A161" s="56" t="s">
        <v>318</v>
      </c>
      <c r="B161" s="56" t="s">
        <v>318</v>
      </c>
      <c r="C161" s="22" t="s">
        <v>258</v>
      </c>
      <c r="D161" s="173"/>
      <c r="E161" s="475">
        <v>200</v>
      </c>
      <c r="F161" s="193">
        <f>E161*D161</f>
        <v>0</v>
      </c>
      <c r="G161" s="320">
        <f>IF(D161=0,0,(N161/$N$26))</f>
        <v>0</v>
      </c>
      <c r="H161" s="352"/>
      <c r="I161" s="443">
        <f>D161</f>
        <v>0</v>
      </c>
      <c r="J161" s="342" t="s">
        <v>251</v>
      </c>
      <c r="K161" s="450">
        <v>3.1</v>
      </c>
      <c r="L161" s="368">
        <f t="shared" si="21"/>
        <v>0</v>
      </c>
      <c r="M161" s="384" t="s">
        <v>251</v>
      </c>
      <c r="N161" s="385">
        <f t="shared" si="22"/>
        <v>0</v>
      </c>
      <c r="O161" s="453">
        <v>3.9899999999999998E-2</v>
      </c>
    </row>
    <row r="162" spans="1:16" ht="15.6" x14ac:dyDescent="0.3">
      <c r="A162" s="240"/>
      <c r="B162" s="241"/>
      <c r="C162" s="241"/>
      <c r="D162" s="14">
        <f>SUM(D157:D161)</f>
        <v>0</v>
      </c>
      <c r="E162" s="290" t="s">
        <v>12</v>
      </c>
      <c r="F162" s="197">
        <f>SUM(F157:F161)</f>
        <v>0</v>
      </c>
      <c r="G162" s="15"/>
      <c r="H162" s="342"/>
      <c r="I162" s="369"/>
      <c r="L162" s="368"/>
      <c r="M162" s="341"/>
      <c r="N162" s="367"/>
      <c r="O162" s="145"/>
    </row>
    <row r="163" spans="1:16" ht="32.1" customHeight="1" x14ac:dyDescent="0.3">
      <c r="A163" s="537" t="s">
        <v>342</v>
      </c>
      <c r="B163" s="538"/>
      <c r="C163" s="539"/>
      <c r="D163" s="70"/>
      <c r="E163" s="283"/>
      <c r="F163" s="70"/>
      <c r="G163" s="71"/>
      <c r="H163" s="328"/>
      <c r="I163" s="444"/>
      <c r="J163" s="328"/>
      <c r="K163" s="405"/>
      <c r="L163" s="368"/>
      <c r="M163" s="342"/>
      <c r="N163" s="367"/>
    </row>
    <row r="164" spans="1:16" s="42" customFormat="1" ht="15.6" x14ac:dyDescent="0.3">
      <c r="C164" s="45"/>
      <c r="D164" s="45"/>
      <c r="E164" s="288"/>
      <c r="F164" s="46"/>
      <c r="G164" s="46"/>
      <c r="H164" s="344"/>
      <c r="I164" s="445"/>
      <c r="J164" s="344"/>
      <c r="K164" s="423"/>
      <c r="L164" s="368"/>
      <c r="M164" s="350"/>
      <c r="N164" s="367"/>
      <c r="O164" s="28"/>
    </row>
    <row r="165" spans="1:16" ht="15.6" x14ac:dyDescent="0.3">
      <c r="A165" s="69" t="s">
        <v>192</v>
      </c>
      <c r="B165" s="251"/>
      <c r="C165" s="3"/>
      <c r="D165" s="3"/>
      <c r="E165" s="285"/>
      <c r="F165" s="3"/>
      <c r="G165" s="4"/>
      <c r="H165" s="339"/>
      <c r="I165" s="366"/>
      <c r="J165" s="339"/>
      <c r="K165" s="407"/>
      <c r="L165" s="368"/>
      <c r="M165" s="344"/>
      <c r="N165" s="367"/>
    </row>
    <row r="166" spans="1:16" ht="15.6" x14ac:dyDescent="0.3">
      <c r="A166" s="63" t="s">
        <v>1</v>
      </c>
      <c r="B166" s="252" t="s">
        <v>116</v>
      </c>
      <c r="C166" s="63" t="s">
        <v>112</v>
      </c>
      <c r="D166" s="65" t="s">
        <v>109</v>
      </c>
      <c r="E166" s="289" t="s">
        <v>3</v>
      </c>
      <c r="F166" s="68" t="s">
        <v>4</v>
      </c>
      <c r="G166" s="10" t="s">
        <v>5</v>
      </c>
      <c r="H166" s="349"/>
      <c r="I166" s="446"/>
      <c r="J166" s="349"/>
      <c r="K166" s="427"/>
      <c r="L166" s="368"/>
      <c r="M166" s="339" t="s">
        <v>116</v>
      </c>
      <c r="N166" s="367"/>
      <c r="O166" s="77"/>
    </row>
    <row r="167" spans="1:16" ht="15.6" x14ac:dyDescent="0.3">
      <c r="A167" s="55" t="s">
        <v>133</v>
      </c>
      <c r="B167" s="55" t="s">
        <v>133</v>
      </c>
      <c r="C167" s="486" t="s">
        <v>343</v>
      </c>
      <c r="D167" s="172"/>
      <c r="E167" s="474">
        <v>140</v>
      </c>
      <c r="F167" s="192">
        <f>E167*D167</f>
        <v>0</v>
      </c>
      <c r="G167" s="320">
        <f>IF(D167=0,0,(N167/$N$26))</f>
        <v>0</v>
      </c>
      <c r="H167" s="352"/>
      <c r="I167" s="443">
        <f t="shared" ref="I167" si="39">N167/O167</f>
        <v>0</v>
      </c>
      <c r="J167" s="352" t="s">
        <v>133</v>
      </c>
      <c r="K167" s="419">
        <v>9.5</v>
      </c>
      <c r="L167" s="368">
        <f t="shared" si="21"/>
        <v>0</v>
      </c>
      <c r="M167" s="349" t="s">
        <v>133</v>
      </c>
      <c r="N167" s="367">
        <f t="shared" si="22"/>
        <v>0</v>
      </c>
      <c r="O167" s="28">
        <v>0.126</v>
      </c>
    </row>
    <row r="168" spans="1:16" ht="15.6" x14ac:dyDescent="0.3">
      <c r="A168" s="248" t="s">
        <v>319</v>
      </c>
      <c r="B168" s="248" t="s">
        <v>319</v>
      </c>
      <c r="C168" s="485" t="s">
        <v>257</v>
      </c>
      <c r="D168" s="487"/>
      <c r="E168" s="488">
        <v>445</v>
      </c>
      <c r="F168" s="489">
        <f>E168*D168</f>
        <v>0</v>
      </c>
      <c r="G168" s="320">
        <f>IF(D168=0,0,(N168/$N$26))</f>
        <v>0</v>
      </c>
      <c r="H168" s="352"/>
      <c r="I168" s="443">
        <f>D168</f>
        <v>0</v>
      </c>
      <c r="J168" s="342" t="s">
        <v>252</v>
      </c>
      <c r="K168" s="451">
        <v>11.5</v>
      </c>
      <c r="L168" s="368">
        <f t="shared" si="21"/>
        <v>0</v>
      </c>
      <c r="M168" s="341" t="s">
        <v>252</v>
      </c>
      <c r="N168" s="367">
        <f t="shared" si="22"/>
        <v>0</v>
      </c>
      <c r="O168" s="452">
        <v>0.1283</v>
      </c>
    </row>
    <row r="169" spans="1:16" ht="15.6" x14ac:dyDescent="0.3">
      <c r="A169" s="240"/>
      <c r="B169" s="241"/>
      <c r="C169" s="246"/>
      <c r="D169" s="14">
        <f>SUM(D167:D168)</f>
        <v>0</v>
      </c>
      <c r="E169" s="290" t="s">
        <v>12</v>
      </c>
      <c r="F169" s="197">
        <f>SUM(F167:F168)</f>
        <v>0</v>
      </c>
      <c r="G169" s="15"/>
      <c r="H169" s="342"/>
      <c r="I169" s="443"/>
      <c r="K169" s="407"/>
      <c r="L169" s="368"/>
      <c r="M169" s="341"/>
      <c r="N169" s="367"/>
    </row>
    <row r="170" spans="1:16" ht="29.1" customHeight="1" x14ac:dyDescent="0.3">
      <c r="A170" s="534" t="s">
        <v>191</v>
      </c>
      <c r="B170" s="535"/>
      <c r="C170" s="536"/>
      <c r="D170" s="70"/>
      <c r="E170" s="283"/>
      <c r="F170" s="70"/>
      <c r="G170" s="71"/>
      <c r="H170" s="328"/>
      <c r="I170" s="444"/>
      <c r="J170" s="328"/>
      <c r="K170" s="405"/>
      <c r="L170" s="368"/>
      <c r="M170" s="342"/>
      <c r="N170" s="367"/>
    </row>
    <row r="171" spans="1:16" s="42" customFormat="1" ht="15.6" x14ac:dyDescent="0.25">
      <c r="C171" s="45"/>
      <c r="D171" s="45"/>
      <c r="E171" s="291"/>
      <c r="F171" s="45"/>
      <c r="G171" s="45"/>
      <c r="H171" s="346"/>
      <c r="I171" s="447"/>
      <c r="J171" s="346"/>
      <c r="K171" s="425"/>
      <c r="L171" s="368"/>
      <c r="M171" s="328"/>
      <c r="N171" s="367"/>
      <c r="O171" s="28"/>
    </row>
    <row r="172" spans="1:16" ht="15.6" x14ac:dyDescent="0.3">
      <c r="A172" s="69" t="s">
        <v>28</v>
      </c>
      <c r="B172" s="251"/>
      <c r="C172" s="3"/>
      <c r="D172" s="3"/>
      <c r="E172" s="285"/>
      <c r="F172" s="3"/>
      <c r="G172" s="4"/>
      <c r="H172" s="339"/>
      <c r="I172" s="366"/>
      <c r="J172" s="339"/>
      <c r="K172" s="407"/>
      <c r="L172" s="368"/>
      <c r="M172" s="346"/>
      <c r="N172" s="367"/>
    </row>
    <row r="173" spans="1:16" ht="15.6" x14ac:dyDescent="0.3">
      <c r="A173" s="63" t="s">
        <v>1</v>
      </c>
      <c r="B173" s="252" t="s">
        <v>116</v>
      </c>
      <c r="C173" s="63" t="s">
        <v>46</v>
      </c>
      <c r="D173" s="65" t="s">
        <v>109</v>
      </c>
      <c r="E173" s="289" t="s">
        <v>3</v>
      </c>
      <c r="F173" s="68" t="s">
        <v>4</v>
      </c>
      <c r="G173" s="10" t="s">
        <v>5</v>
      </c>
      <c r="H173" s="349"/>
      <c r="I173" s="446"/>
      <c r="J173" s="349"/>
      <c r="K173" s="427"/>
      <c r="L173" s="368"/>
      <c r="M173" s="339" t="s">
        <v>116</v>
      </c>
      <c r="N173" s="367"/>
      <c r="O173" s="77"/>
    </row>
    <row r="174" spans="1:16" ht="15.9" customHeight="1" x14ac:dyDescent="0.3">
      <c r="A174" s="55" t="s">
        <v>134</v>
      </c>
      <c r="B174" s="55" t="s">
        <v>134</v>
      </c>
      <c r="C174" s="23" t="s">
        <v>172</v>
      </c>
      <c r="D174" s="317"/>
      <c r="E174" s="477">
        <v>68</v>
      </c>
      <c r="F174" s="192">
        <f>E174*D174</f>
        <v>0</v>
      </c>
      <c r="G174" s="320">
        <f t="shared" ref="G174:G181" si="40">IF(D174=0,0,(N174/$N$26))</f>
        <v>0</v>
      </c>
      <c r="H174" s="509"/>
      <c r="I174" s="368">
        <f>D174/2</f>
        <v>0</v>
      </c>
      <c r="J174" s="352" t="s">
        <v>134</v>
      </c>
      <c r="K174" s="419">
        <v>6</v>
      </c>
      <c r="L174" s="368">
        <f>(K174/2)*D174</f>
        <v>0</v>
      </c>
      <c r="M174" s="349" t="s">
        <v>134</v>
      </c>
      <c r="N174" s="391">
        <f t="shared" ref="N174:N181" si="41">(D174/2)*O174</f>
        <v>0</v>
      </c>
      <c r="O174" s="441">
        <v>4.5999999999999999E-2</v>
      </c>
      <c r="P174" s="439" t="s">
        <v>271</v>
      </c>
    </row>
    <row r="175" spans="1:16" ht="15.9" customHeight="1" x14ac:dyDescent="0.3">
      <c r="A175" s="248" t="s">
        <v>135</v>
      </c>
      <c r="B175" s="248" t="s">
        <v>135</v>
      </c>
      <c r="C175" s="249" t="s">
        <v>173</v>
      </c>
      <c r="D175" s="317"/>
      <c r="E175" s="476">
        <v>68</v>
      </c>
      <c r="F175" s="250">
        <f>E175*D175</f>
        <v>0</v>
      </c>
      <c r="G175" s="320">
        <f t="shared" si="40"/>
        <v>0</v>
      </c>
      <c r="H175" s="509"/>
      <c r="I175" s="368">
        <f t="shared" ref="I175:I181" si="42">D175/2</f>
        <v>0</v>
      </c>
      <c r="J175" s="352" t="s">
        <v>135</v>
      </c>
      <c r="K175" s="510">
        <v>6</v>
      </c>
      <c r="L175" s="368">
        <f t="shared" ref="L175:L180" si="43">(K175/2)*D175</f>
        <v>0</v>
      </c>
      <c r="M175" s="341" t="s">
        <v>135</v>
      </c>
      <c r="N175" s="391">
        <f t="shared" si="41"/>
        <v>0</v>
      </c>
      <c r="O175" s="28">
        <v>4.5999999999999999E-2</v>
      </c>
      <c r="P175" s="439" t="s">
        <v>271</v>
      </c>
    </row>
    <row r="176" spans="1:16" ht="15.9" customHeight="1" x14ac:dyDescent="0.3">
      <c r="A176" s="56" t="s">
        <v>136</v>
      </c>
      <c r="B176" s="56" t="s">
        <v>136</v>
      </c>
      <c r="C176" s="24" t="s">
        <v>174</v>
      </c>
      <c r="D176" s="317"/>
      <c r="E176" s="476">
        <v>68</v>
      </c>
      <c r="F176" s="193">
        <f t="shared" ref="F176:F181" si="44">E176*D176</f>
        <v>0</v>
      </c>
      <c r="G176" s="320">
        <f t="shared" si="40"/>
        <v>0</v>
      </c>
      <c r="H176" s="509"/>
      <c r="I176" s="368">
        <f t="shared" si="42"/>
        <v>0</v>
      </c>
      <c r="J176" s="352" t="s">
        <v>136</v>
      </c>
      <c r="K176" s="510">
        <v>6</v>
      </c>
      <c r="L176" s="368">
        <f t="shared" si="43"/>
        <v>0</v>
      </c>
      <c r="M176" s="341" t="s">
        <v>136</v>
      </c>
      <c r="N176" s="391">
        <f t="shared" si="41"/>
        <v>0</v>
      </c>
      <c r="O176" s="28">
        <v>4.5999999999999999E-2</v>
      </c>
      <c r="P176" s="440" t="s">
        <v>271</v>
      </c>
    </row>
    <row r="177" spans="1:16" ht="15.9" customHeight="1" x14ac:dyDescent="0.3">
      <c r="A177" s="56" t="s">
        <v>137</v>
      </c>
      <c r="B177" s="56" t="s">
        <v>137</v>
      </c>
      <c r="C177" s="24" t="s">
        <v>164</v>
      </c>
      <c r="D177" s="317"/>
      <c r="E177" s="476">
        <v>68</v>
      </c>
      <c r="F177" s="193">
        <f t="shared" si="44"/>
        <v>0</v>
      </c>
      <c r="G177" s="320">
        <f t="shared" si="40"/>
        <v>0</v>
      </c>
      <c r="H177" s="509"/>
      <c r="I177" s="368">
        <f t="shared" si="42"/>
        <v>0</v>
      </c>
      <c r="J177" s="352" t="s">
        <v>137</v>
      </c>
      <c r="K177" s="510">
        <v>6</v>
      </c>
      <c r="L177" s="368">
        <f t="shared" si="43"/>
        <v>0</v>
      </c>
      <c r="M177" s="341" t="s">
        <v>137</v>
      </c>
      <c r="N177" s="391">
        <f t="shared" si="41"/>
        <v>0</v>
      </c>
      <c r="O177" s="28">
        <v>4.5999999999999999E-2</v>
      </c>
      <c r="P177" s="440" t="s">
        <v>271</v>
      </c>
    </row>
    <row r="178" spans="1:16" ht="15.9" customHeight="1" x14ac:dyDescent="0.3">
      <c r="A178" s="56" t="s">
        <v>138</v>
      </c>
      <c r="B178" s="56" t="s">
        <v>138</v>
      </c>
      <c r="C178" s="24" t="s">
        <v>175</v>
      </c>
      <c r="D178" s="317"/>
      <c r="E178" s="476">
        <v>68</v>
      </c>
      <c r="F178" s="193">
        <f t="shared" si="44"/>
        <v>0</v>
      </c>
      <c r="G178" s="320">
        <f t="shared" si="40"/>
        <v>0</v>
      </c>
      <c r="H178" s="509"/>
      <c r="I178" s="368">
        <f t="shared" si="42"/>
        <v>0</v>
      </c>
      <c r="J178" s="352" t="s">
        <v>138</v>
      </c>
      <c r="K178" s="510">
        <v>6</v>
      </c>
      <c r="L178" s="368">
        <f t="shared" si="43"/>
        <v>0</v>
      </c>
      <c r="M178" s="341" t="s">
        <v>138</v>
      </c>
      <c r="N178" s="391">
        <f t="shared" si="41"/>
        <v>0</v>
      </c>
      <c r="O178" s="28">
        <v>4.5999999999999999E-2</v>
      </c>
      <c r="P178" s="440" t="s">
        <v>271</v>
      </c>
    </row>
    <row r="179" spans="1:16" ht="15.9" customHeight="1" x14ac:dyDescent="0.3">
      <c r="A179" s="56" t="s">
        <v>139</v>
      </c>
      <c r="B179" s="56" t="s">
        <v>139</v>
      </c>
      <c r="C179" s="24" t="s">
        <v>176</v>
      </c>
      <c r="D179" s="317"/>
      <c r="E179" s="476">
        <v>68</v>
      </c>
      <c r="F179" s="193">
        <f t="shared" si="44"/>
        <v>0</v>
      </c>
      <c r="G179" s="320">
        <f t="shared" si="40"/>
        <v>0</v>
      </c>
      <c r="H179" s="509"/>
      <c r="I179" s="368">
        <f t="shared" si="42"/>
        <v>0</v>
      </c>
      <c r="J179" s="352" t="s">
        <v>139</v>
      </c>
      <c r="K179" s="510">
        <v>6</v>
      </c>
      <c r="L179" s="368">
        <f t="shared" si="43"/>
        <v>0</v>
      </c>
      <c r="M179" s="341" t="s">
        <v>139</v>
      </c>
      <c r="N179" s="391">
        <f t="shared" si="41"/>
        <v>0</v>
      </c>
      <c r="O179" s="28">
        <v>4.5999999999999999E-2</v>
      </c>
      <c r="P179" s="440" t="s">
        <v>271</v>
      </c>
    </row>
    <row r="180" spans="1:16" ht="15.9" customHeight="1" x14ac:dyDescent="0.3">
      <c r="A180" s="56" t="s">
        <v>140</v>
      </c>
      <c r="B180" s="56" t="s">
        <v>140</v>
      </c>
      <c r="C180" s="24" t="s">
        <v>177</v>
      </c>
      <c r="D180" s="524"/>
      <c r="E180" s="473">
        <v>68</v>
      </c>
      <c r="F180" s="193">
        <f t="shared" si="44"/>
        <v>0</v>
      </c>
      <c r="G180" s="320">
        <f t="shared" si="40"/>
        <v>0</v>
      </c>
      <c r="H180" s="509"/>
      <c r="I180" s="368">
        <f t="shared" si="42"/>
        <v>0</v>
      </c>
      <c r="J180" s="352" t="s">
        <v>140</v>
      </c>
      <c r="K180" s="510">
        <v>6</v>
      </c>
      <c r="L180" s="368">
        <f t="shared" si="43"/>
        <v>0</v>
      </c>
      <c r="M180" s="341" t="s">
        <v>140</v>
      </c>
      <c r="N180" s="391">
        <f t="shared" si="41"/>
        <v>0</v>
      </c>
      <c r="O180" s="28">
        <v>4.5999999999999999E-2</v>
      </c>
      <c r="P180" s="440" t="s">
        <v>271</v>
      </c>
    </row>
    <row r="181" spans="1:16" ht="15.9" customHeight="1" x14ac:dyDescent="0.3">
      <c r="A181" s="57" t="s">
        <v>141</v>
      </c>
      <c r="B181" s="57" t="s">
        <v>141</v>
      </c>
      <c r="C181" s="25" t="s">
        <v>178</v>
      </c>
      <c r="D181" s="487"/>
      <c r="E181" s="478">
        <v>68</v>
      </c>
      <c r="F181" s="194">
        <f t="shared" si="44"/>
        <v>0</v>
      </c>
      <c r="G181" s="320">
        <f t="shared" si="40"/>
        <v>0</v>
      </c>
      <c r="H181" s="509"/>
      <c r="I181" s="368">
        <f t="shared" si="42"/>
        <v>0</v>
      </c>
      <c r="J181" s="342" t="s">
        <v>141</v>
      </c>
      <c r="K181" s="510">
        <v>6</v>
      </c>
      <c r="L181" s="368">
        <f>(K181/2)*D181</f>
        <v>0</v>
      </c>
      <c r="M181" s="341" t="s">
        <v>141</v>
      </c>
      <c r="N181" s="391">
        <f t="shared" si="41"/>
        <v>0</v>
      </c>
      <c r="O181" s="28">
        <v>4.5999999999999999E-2</v>
      </c>
      <c r="P181" s="440" t="s">
        <v>271</v>
      </c>
    </row>
    <row r="182" spans="1:16" ht="15.6" x14ac:dyDescent="0.3">
      <c r="A182" s="240"/>
      <c r="B182" s="241"/>
      <c r="C182" s="241"/>
      <c r="D182" s="20">
        <f>SUM(D174:D181)</f>
        <v>0</v>
      </c>
      <c r="E182" s="286" t="s">
        <v>12</v>
      </c>
      <c r="F182" s="195">
        <f>SUM(F174:F181)</f>
        <v>0</v>
      </c>
      <c r="G182" s="9"/>
      <c r="H182" s="342"/>
      <c r="I182" s="369"/>
      <c r="L182" s="368"/>
      <c r="M182" s="341"/>
      <c r="N182" s="367"/>
    </row>
    <row r="183" spans="1:16" ht="32.1" customHeight="1" x14ac:dyDescent="0.3">
      <c r="A183" s="534" t="s">
        <v>344</v>
      </c>
      <c r="B183" s="535"/>
      <c r="C183" s="536"/>
      <c r="D183" s="70"/>
      <c r="E183" s="283"/>
      <c r="F183" s="70"/>
      <c r="G183" s="71"/>
      <c r="H183" s="328"/>
      <c r="I183" s="444"/>
      <c r="J183" s="328"/>
      <c r="K183" s="405"/>
      <c r="L183" s="368"/>
      <c r="M183" s="342"/>
      <c r="N183" s="367"/>
    </row>
    <row r="184" spans="1:16" ht="16.350000000000001" customHeight="1" x14ac:dyDescent="0.25">
      <c r="A184" s="267"/>
      <c r="B184" s="267"/>
      <c r="C184" s="267"/>
      <c r="D184" s="267"/>
      <c r="E184" s="295"/>
      <c r="F184" s="267"/>
      <c r="G184" s="267"/>
      <c r="H184" s="328"/>
      <c r="I184" s="444"/>
      <c r="J184" s="328"/>
      <c r="K184" s="405"/>
      <c r="L184" s="368"/>
      <c r="M184" s="328"/>
      <c r="N184" s="367"/>
    </row>
    <row r="185" spans="1:16" ht="15.6" x14ac:dyDescent="0.3">
      <c r="A185" s="69" t="s">
        <v>115</v>
      </c>
      <c r="B185" s="251"/>
      <c r="C185" s="3"/>
      <c r="D185" s="3"/>
      <c r="E185" s="285"/>
      <c r="F185" s="3"/>
      <c r="G185" s="4"/>
      <c r="H185" s="339"/>
      <c r="I185" s="366"/>
      <c r="J185" s="349"/>
      <c r="K185" s="427"/>
      <c r="L185" s="368"/>
      <c r="M185" s="328"/>
      <c r="N185" s="367"/>
    </row>
    <row r="186" spans="1:16" ht="15" customHeight="1" x14ac:dyDescent="0.3">
      <c r="A186" s="63" t="s">
        <v>1</v>
      </c>
      <c r="B186" s="252" t="s">
        <v>116</v>
      </c>
      <c r="C186" s="63" t="s">
        <v>46</v>
      </c>
      <c r="D186" s="65" t="s">
        <v>109</v>
      </c>
      <c r="E186" s="289" t="s">
        <v>3</v>
      </c>
      <c r="F186" s="68" t="s">
        <v>4</v>
      </c>
      <c r="G186" s="10" t="s">
        <v>5</v>
      </c>
      <c r="H186" s="349"/>
      <c r="I186" s="446"/>
      <c r="J186" s="341"/>
      <c r="K186" s="419"/>
      <c r="L186" s="368"/>
      <c r="M186" s="339" t="s">
        <v>116</v>
      </c>
      <c r="N186" s="367"/>
    </row>
    <row r="187" spans="1:16" ht="15.9" customHeight="1" x14ac:dyDescent="0.3">
      <c r="A187" s="274">
        <v>966434</v>
      </c>
      <c r="B187" s="247" t="s">
        <v>142</v>
      </c>
      <c r="C187" s="233" t="s">
        <v>171</v>
      </c>
      <c r="D187" s="317"/>
      <c r="E187" s="301">
        <v>15</v>
      </c>
      <c r="F187" s="193">
        <f>D187*E187</f>
        <v>0</v>
      </c>
      <c r="G187" s="6">
        <f>IF(D187=0,0,(N187/$N$26))</f>
        <v>0</v>
      </c>
      <c r="H187" s="341"/>
      <c r="I187" s="368">
        <f>D187/2</f>
        <v>0</v>
      </c>
      <c r="J187" s="342" t="s">
        <v>142</v>
      </c>
      <c r="K187" s="407">
        <v>7</v>
      </c>
      <c r="L187" s="368">
        <f t="shared" ref="L187" si="45">K187*D187</f>
        <v>0</v>
      </c>
      <c r="M187" s="349" t="s">
        <v>142</v>
      </c>
      <c r="N187" s="391">
        <f t="shared" ref="N187" si="46">(D187/2)*O187</f>
        <v>0</v>
      </c>
      <c r="O187" s="28">
        <v>0.14299999999999999</v>
      </c>
      <c r="P187" s="440" t="s">
        <v>271</v>
      </c>
    </row>
    <row r="188" spans="1:16" ht="15.6" x14ac:dyDescent="0.3">
      <c r="A188" s="240"/>
      <c r="B188" s="241"/>
      <c r="C188" s="241"/>
      <c r="D188" s="20">
        <f>SUM(D187:D187)</f>
        <v>0</v>
      </c>
      <c r="E188" s="286" t="s">
        <v>12</v>
      </c>
      <c r="F188" s="195">
        <f>SUM(F187:F187)</f>
        <v>0</v>
      </c>
      <c r="G188" s="9"/>
      <c r="H188" s="342"/>
      <c r="I188" s="369"/>
      <c r="L188" s="368"/>
      <c r="M188" s="341"/>
      <c r="N188" s="367"/>
    </row>
    <row r="189" spans="1:16" ht="35.1" customHeight="1" x14ac:dyDescent="0.3">
      <c r="A189" s="534" t="s">
        <v>345</v>
      </c>
      <c r="B189" s="535"/>
      <c r="C189" s="536"/>
      <c r="D189" s="70"/>
      <c r="E189" s="283"/>
      <c r="F189" s="70"/>
      <c r="G189" s="71"/>
      <c r="H189" s="328"/>
      <c r="I189" s="444"/>
      <c r="J189" s="328"/>
      <c r="K189" s="405"/>
      <c r="L189" s="368"/>
      <c r="M189" s="342"/>
      <c r="N189" s="367"/>
    </row>
    <row r="190" spans="1:16" s="42" customFormat="1" ht="15.6" x14ac:dyDescent="0.25">
      <c r="C190" s="45"/>
      <c r="D190" s="45"/>
      <c r="E190" s="291"/>
      <c r="F190" s="45"/>
      <c r="G190" s="45"/>
      <c r="H190" s="346"/>
      <c r="I190" s="447"/>
      <c r="J190" s="346"/>
      <c r="K190" s="425"/>
      <c r="L190" s="368"/>
      <c r="M190" s="328"/>
      <c r="N190" s="367"/>
      <c r="O190" s="28"/>
    </row>
    <row r="191" spans="1:16" ht="15.6" x14ac:dyDescent="0.3">
      <c r="A191" s="69" t="s">
        <v>29</v>
      </c>
      <c r="B191" s="251"/>
      <c r="C191" s="3"/>
      <c r="D191" s="3"/>
      <c r="E191" s="285"/>
      <c r="F191" s="3"/>
      <c r="G191" s="4"/>
      <c r="H191" s="339"/>
      <c r="I191" s="366"/>
      <c r="J191" s="339"/>
      <c r="K191" s="407"/>
      <c r="L191" s="368"/>
      <c r="M191" s="346"/>
      <c r="N191" s="367"/>
    </row>
    <row r="192" spans="1:16" ht="15.6" x14ac:dyDescent="0.3">
      <c r="A192" s="63" t="s">
        <v>1</v>
      </c>
      <c r="B192" s="252" t="s">
        <v>116</v>
      </c>
      <c r="C192" s="63" t="s">
        <v>46</v>
      </c>
      <c r="D192" s="65" t="s">
        <v>109</v>
      </c>
      <c r="E192" s="289" t="s">
        <v>3</v>
      </c>
      <c r="F192" s="68" t="s">
        <v>4</v>
      </c>
      <c r="G192" s="10" t="s">
        <v>5</v>
      </c>
      <c r="H192" s="349"/>
      <c r="I192" s="446"/>
      <c r="L192" s="368"/>
      <c r="M192" s="339" t="s">
        <v>116</v>
      </c>
      <c r="N192" s="367"/>
      <c r="O192" s="77"/>
    </row>
    <row r="193" spans="1:16" ht="15.9" customHeight="1" x14ac:dyDescent="0.3">
      <c r="A193" s="55" t="s">
        <v>30</v>
      </c>
      <c r="B193" s="55" t="s">
        <v>30</v>
      </c>
      <c r="C193" s="23" t="s">
        <v>163</v>
      </c>
      <c r="D193" s="163"/>
      <c r="E193" s="527">
        <v>12</v>
      </c>
      <c r="F193" s="192">
        <f>E193*D193</f>
        <v>0</v>
      </c>
      <c r="G193" s="6">
        <f>IF(D193=0,0,(N193/$N$26))</f>
        <v>0</v>
      </c>
      <c r="H193" s="341"/>
      <c r="I193" s="368">
        <f>D193/10</f>
        <v>0</v>
      </c>
      <c r="J193" s="341" t="s">
        <v>30</v>
      </c>
      <c r="K193" s="419">
        <v>5</v>
      </c>
      <c r="L193" s="368">
        <f>(K193/10)*D193</f>
        <v>0</v>
      </c>
      <c r="M193" s="349" t="s">
        <v>30</v>
      </c>
      <c r="N193" s="391">
        <f>(D193/10)*O193</f>
        <v>0</v>
      </c>
      <c r="O193" s="28">
        <v>7.9000000000000001E-2</v>
      </c>
      <c r="P193" s="439" t="s">
        <v>272</v>
      </c>
    </row>
    <row r="194" spans="1:16" ht="15.9" customHeight="1" x14ac:dyDescent="0.3">
      <c r="A194" s="57" t="s">
        <v>31</v>
      </c>
      <c r="B194" s="57" t="s">
        <v>31</v>
      </c>
      <c r="C194" s="25" t="s">
        <v>169</v>
      </c>
      <c r="D194" s="490"/>
      <c r="E194" s="473">
        <v>12</v>
      </c>
      <c r="F194" s="194">
        <f>E194*D194</f>
        <v>0</v>
      </c>
      <c r="G194" s="6">
        <f>IF(D194=0,0,(N194/$N$26))</f>
        <v>0</v>
      </c>
      <c r="H194" s="341"/>
      <c r="I194" s="368">
        <f>D194/10</f>
        <v>0</v>
      </c>
      <c r="J194" s="342" t="s">
        <v>31</v>
      </c>
      <c r="K194" s="407">
        <v>11</v>
      </c>
      <c r="L194" s="368">
        <f>(K194/10)*D194</f>
        <v>0</v>
      </c>
      <c r="M194" s="341" t="s">
        <v>31</v>
      </c>
      <c r="N194" s="391">
        <f t="shared" ref="N194" si="47">(D194/10)*O194</f>
        <v>0</v>
      </c>
      <c r="O194" s="28">
        <v>0.20699999999999999</v>
      </c>
      <c r="P194" s="439" t="s">
        <v>272</v>
      </c>
    </row>
    <row r="195" spans="1:16" ht="15.6" x14ac:dyDescent="0.3">
      <c r="A195" s="240"/>
      <c r="B195" s="241"/>
      <c r="C195" s="241"/>
      <c r="D195" s="21">
        <f>SUM(D193:D194)</f>
        <v>0</v>
      </c>
      <c r="E195" s="290" t="s">
        <v>12</v>
      </c>
      <c r="F195" s="197">
        <f>SUM(F193:F194)</f>
        <v>0</v>
      </c>
      <c r="G195" s="15"/>
      <c r="H195" s="342"/>
      <c r="I195" s="369"/>
      <c r="L195" s="368"/>
      <c r="M195" s="341"/>
      <c r="N195" s="391"/>
      <c r="P195" s="439"/>
    </row>
    <row r="196" spans="1:16" ht="30" customHeight="1" x14ac:dyDescent="0.3">
      <c r="A196" s="534" t="s">
        <v>182</v>
      </c>
      <c r="B196" s="535"/>
      <c r="C196" s="536"/>
      <c r="D196" s="70"/>
      <c r="E196" s="70"/>
      <c r="F196" s="70"/>
      <c r="G196" s="71"/>
      <c r="H196" s="328"/>
      <c r="I196" s="444"/>
      <c r="J196" s="328"/>
      <c r="K196" s="405"/>
      <c r="L196" s="368"/>
      <c r="M196" s="342"/>
      <c r="N196" s="367"/>
      <c r="P196" s="439"/>
    </row>
    <row r="197" spans="1:16" s="42" customFormat="1" ht="15.6" x14ac:dyDescent="0.25">
      <c r="C197" s="48"/>
      <c r="D197" s="48"/>
      <c r="E197" s="48"/>
      <c r="F197" s="48"/>
      <c r="G197" s="48"/>
      <c r="H197" s="48"/>
      <c r="I197" s="406"/>
      <c r="J197" s="48"/>
      <c r="K197" s="406"/>
      <c r="L197" s="368"/>
      <c r="M197" s="328"/>
      <c r="N197" s="367"/>
      <c r="O197" s="28"/>
      <c r="P197" s="442"/>
    </row>
    <row r="198" spans="1:16" ht="15.6" x14ac:dyDescent="0.3">
      <c r="A198" s="556" t="s">
        <v>32</v>
      </c>
      <c r="B198" s="557"/>
      <c r="C198" s="557"/>
      <c r="D198" s="557"/>
      <c r="E198" s="557"/>
      <c r="F198" s="557"/>
      <c r="G198" s="558"/>
      <c r="H198" s="351"/>
      <c r="I198" s="407"/>
      <c r="J198" s="351"/>
      <c r="K198" s="407"/>
      <c r="L198" s="368"/>
      <c r="M198" s="48"/>
      <c r="N198" s="367"/>
      <c r="P198" s="439"/>
    </row>
    <row r="199" spans="1:16" ht="15.6" x14ac:dyDescent="0.3">
      <c r="A199" s="63" t="s">
        <v>1</v>
      </c>
      <c r="B199" s="252" t="s">
        <v>116</v>
      </c>
      <c r="C199" s="63" t="s">
        <v>46</v>
      </c>
      <c r="D199" s="65" t="s">
        <v>109</v>
      </c>
      <c r="E199" s="289" t="s">
        <v>3</v>
      </c>
      <c r="F199" s="68" t="s">
        <v>4</v>
      </c>
      <c r="G199" s="10" t="s">
        <v>5</v>
      </c>
      <c r="H199" s="349"/>
      <c r="I199" s="446"/>
      <c r="J199" s="349"/>
      <c r="K199" s="427"/>
      <c r="L199" s="368"/>
      <c r="M199" s="351" t="s">
        <v>116</v>
      </c>
      <c r="N199" s="367"/>
      <c r="O199" s="77"/>
      <c r="P199" s="439"/>
    </row>
    <row r="200" spans="1:16" ht="15.9" customHeight="1" x14ac:dyDescent="0.3">
      <c r="A200" s="55" t="s">
        <v>143</v>
      </c>
      <c r="B200" s="55" t="s">
        <v>143</v>
      </c>
      <c r="C200" s="23" t="s">
        <v>170</v>
      </c>
      <c r="D200" s="163"/>
      <c r="E200" s="304">
        <v>26</v>
      </c>
      <c r="F200" s="192">
        <f>E200*D200</f>
        <v>0</v>
      </c>
      <c r="G200" s="6">
        <f>IF(D200=0,0,(N200/$N$26))</f>
        <v>0</v>
      </c>
      <c r="H200" s="341"/>
      <c r="I200" s="368">
        <f t="shared" ref="I200:I202" si="48">D200/5</f>
        <v>0</v>
      </c>
      <c r="J200" s="341" t="s">
        <v>143</v>
      </c>
      <c r="K200" s="419">
        <v>6</v>
      </c>
      <c r="L200" s="368">
        <f>(K200/5)*D200</f>
        <v>0</v>
      </c>
      <c r="M200" s="349" t="s">
        <v>143</v>
      </c>
      <c r="N200" s="391">
        <f>(D200/5)*O200</f>
        <v>0</v>
      </c>
      <c r="O200" s="28">
        <v>0.13300000000000001</v>
      </c>
      <c r="P200" s="439" t="s">
        <v>273</v>
      </c>
    </row>
    <row r="201" spans="1:16" ht="15.9" customHeight="1" x14ac:dyDescent="0.25">
      <c r="A201" s="56" t="s">
        <v>144</v>
      </c>
      <c r="B201" s="56" t="s">
        <v>144</v>
      </c>
      <c r="C201" s="24" t="s">
        <v>167</v>
      </c>
      <c r="D201" s="491"/>
      <c r="E201" s="301">
        <v>26</v>
      </c>
      <c r="F201" s="193">
        <f>E201*D201</f>
        <v>0</v>
      </c>
      <c r="G201" s="6">
        <f>IF(D201=0,0,(N201/$N$26))</f>
        <v>0</v>
      </c>
      <c r="H201" s="341"/>
      <c r="I201" s="368">
        <f t="shared" si="48"/>
        <v>0</v>
      </c>
      <c r="J201" s="341" t="s">
        <v>144</v>
      </c>
      <c r="K201" s="419">
        <v>7</v>
      </c>
      <c r="L201" s="368">
        <f t="shared" ref="L201:L203" si="49">(K201/5)*D201</f>
        <v>0</v>
      </c>
      <c r="M201" s="341" t="s">
        <v>144</v>
      </c>
      <c r="N201" s="391">
        <f t="shared" ref="N201:N203" si="50">(D201/5)*O201</f>
        <v>0</v>
      </c>
      <c r="O201" s="28">
        <v>0.123</v>
      </c>
      <c r="P201" s="439" t="s">
        <v>273</v>
      </c>
    </row>
    <row r="202" spans="1:16" ht="15.9" customHeight="1" x14ac:dyDescent="0.25">
      <c r="A202" s="56" t="s">
        <v>145</v>
      </c>
      <c r="B202" s="56" t="s">
        <v>145</v>
      </c>
      <c r="C202" s="24" t="s">
        <v>168</v>
      </c>
      <c r="D202" s="491"/>
      <c r="E202" s="301">
        <v>26</v>
      </c>
      <c r="F202" s="193">
        <f>E202*D202</f>
        <v>0</v>
      </c>
      <c r="G202" s="6">
        <f>IF(D202=0,0,(N202/$N$26))</f>
        <v>0</v>
      </c>
      <c r="H202" s="341"/>
      <c r="I202" s="368">
        <f t="shared" si="48"/>
        <v>0</v>
      </c>
      <c r="J202" s="341" t="s">
        <v>145</v>
      </c>
      <c r="K202" s="419">
        <v>7</v>
      </c>
      <c r="L202" s="368">
        <f t="shared" si="49"/>
        <v>0</v>
      </c>
      <c r="M202" s="341" t="s">
        <v>145</v>
      </c>
      <c r="N202" s="391">
        <f t="shared" si="50"/>
        <v>0</v>
      </c>
      <c r="O202" s="28">
        <v>0.128</v>
      </c>
      <c r="P202" s="439" t="s">
        <v>273</v>
      </c>
    </row>
    <row r="203" spans="1:16" ht="15.9" customHeight="1" x14ac:dyDescent="0.3">
      <c r="A203" s="57" t="s">
        <v>146</v>
      </c>
      <c r="B203" s="57" t="s">
        <v>146</v>
      </c>
      <c r="C203" s="25" t="s">
        <v>169</v>
      </c>
      <c r="D203" s="491"/>
      <c r="E203" s="302">
        <v>26</v>
      </c>
      <c r="F203" s="194">
        <f>E203*D203</f>
        <v>0</v>
      </c>
      <c r="G203" s="6">
        <f>IF(D203=0,0,(N203/$N$26))</f>
        <v>0</v>
      </c>
      <c r="H203" s="341"/>
      <c r="I203" s="368">
        <f>D203/5</f>
        <v>0</v>
      </c>
      <c r="J203" s="342" t="s">
        <v>146</v>
      </c>
      <c r="K203" s="407">
        <v>8</v>
      </c>
      <c r="L203" s="368">
        <f t="shared" si="49"/>
        <v>0</v>
      </c>
      <c r="M203" s="341" t="s">
        <v>146</v>
      </c>
      <c r="N203" s="391">
        <f t="shared" si="50"/>
        <v>0</v>
      </c>
      <c r="O203" s="28">
        <v>0.128</v>
      </c>
      <c r="P203" s="439" t="s">
        <v>273</v>
      </c>
    </row>
    <row r="204" spans="1:16" ht="15.6" x14ac:dyDescent="0.3">
      <c r="A204" s="240"/>
      <c r="B204" s="241"/>
      <c r="C204" s="241"/>
      <c r="D204" s="21">
        <f>SUM(D200:D203)</f>
        <v>0</v>
      </c>
      <c r="E204" s="290" t="s">
        <v>12</v>
      </c>
      <c r="F204" s="197">
        <f>SUM(F200:F203)</f>
        <v>0</v>
      </c>
      <c r="G204" s="15"/>
      <c r="H204" s="342"/>
      <c r="I204" s="369"/>
      <c r="L204" s="368"/>
      <c r="M204" s="341"/>
      <c r="N204" s="391"/>
      <c r="P204" s="439"/>
    </row>
    <row r="205" spans="1:16" s="16" customFormat="1" ht="31.35" customHeight="1" x14ac:dyDescent="0.3">
      <c r="A205" s="534" t="s">
        <v>288</v>
      </c>
      <c r="B205" s="535"/>
      <c r="C205" s="536"/>
      <c r="D205" s="70"/>
      <c r="E205" s="283"/>
      <c r="F205" s="70"/>
      <c r="G205" s="71"/>
      <c r="H205" s="328"/>
      <c r="I205" s="444"/>
      <c r="J205" s="328"/>
      <c r="K205" s="405"/>
      <c r="L205" s="368"/>
      <c r="M205" s="342"/>
      <c r="N205" s="367"/>
      <c r="O205" s="28"/>
      <c r="P205" s="439"/>
    </row>
    <row r="206" spans="1:16" s="42" customFormat="1" ht="15.6" x14ac:dyDescent="0.25">
      <c r="C206" s="48"/>
      <c r="D206" s="48"/>
      <c r="E206" s="296"/>
      <c r="F206" s="48"/>
      <c r="G206" s="48"/>
      <c r="H206" s="48"/>
      <c r="I206" s="406"/>
      <c r="J206" s="48"/>
      <c r="K206" s="406"/>
      <c r="L206" s="368"/>
      <c r="M206" s="328"/>
      <c r="N206" s="367"/>
      <c r="O206" s="28"/>
      <c r="P206" s="442"/>
    </row>
    <row r="207" spans="1:16" s="16" customFormat="1" ht="15.6" x14ac:dyDescent="0.3">
      <c r="A207" s="69" t="s">
        <v>33</v>
      </c>
      <c r="B207" s="69"/>
      <c r="C207" s="2"/>
      <c r="D207" s="3"/>
      <c r="E207" s="285"/>
      <c r="F207" s="3"/>
      <c r="G207" s="4"/>
      <c r="H207" s="339"/>
      <c r="I207" s="366"/>
      <c r="J207" s="339"/>
      <c r="K207" s="407"/>
      <c r="L207" s="368"/>
      <c r="M207" s="48"/>
      <c r="N207" s="367"/>
      <c r="O207" s="28"/>
      <c r="P207" s="439"/>
    </row>
    <row r="208" spans="1:16" s="16" customFormat="1" ht="15.6" x14ac:dyDescent="0.3">
      <c r="A208" s="63" t="s">
        <v>1</v>
      </c>
      <c r="B208" s="252" t="s">
        <v>116</v>
      </c>
      <c r="C208" s="63" t="s">
        <v>34</v>
      </c>
      <c r="D208" s="65" t="s">
        <v>109</v>
      </c>
      <c r="E208" s="289" t="s">
        <v>3</v>
      </c>
      <c r="F208" s="68" t="s">
        <v>4</v>
      </c>
      <c r="G208" s="10" t="s">
        <v>5</v>
      </c>
      <c r="H208" s="349"/>
      <c r="I208" s="446"/>
      <c r="J208" s="349"/>
      <c r="K208" s="427"/>
      <c r="L208" s="368"/>
      <c r="M208" s="339" t="s">
        <v>116</v>
      </c>
      <c r="N208" s="367"/>
      <c r="O208" s="77"/>
      <c r="P208" s="439"/>
    </row>
    <row r="209" spans="1:16" s="16" customFormat="1" ht="15.9" customHeight="1" x14ac:dyDescent="0.3">
      <c r="A209" s="268" t="s">
        <v>36</v>
      </c>
      <c r="B209" s="504" t="s">
        <v>310</v>
      </c>
      <c r="C209" s="269" t="s">
        <v>241</v>
      </c>
      <c r="D209" s="317"/>
      <c r="E209" s="307">
        <v>16</v>
      </c>
      <c r="F209" s="270">
        <f t="shared" ref="F209:F216" si="51">D209*E209</f>
        <v>0</v>
      </c>
      <c r="G209" s="6">
        <f t="shared" ref="G209:G216" si="52">IF(D209=0,0,(N209/$N$26))</f>
        <v>0</v>
      </c>
      <c r="H209" s="349"/>
      <c r="I209" s="368">
        <f>D209/2</f>
        <v>0</v>
      </c>
      <c r="J209" s="341" t="s">
        <v>36</v>
      </c>
      <c r="K209" s="419">
        <v>5</v>
      </c>
      <c r="L209" s="368">
        <f>(K209/2)*D209</f>
        <v>0</v>
      </c>
      <c r="M209" s="341" t="s">
        <v>36</v>
      </c>
      <c r="N209" s="391">
        <f>(D209/2)*O209</f>
        <v>0</v>
      </c>
      <c r="O209" s="28">
        <v>6.5000000000000002E-2</v>
      </c>
      <c r="P209" s="439" t="s">
        <v>271</v>
      </c>
    </row>
    <row r="210" spans="1:16" s="16" customFormat="1" ht="15.9" customHeight="1" x14ac:dyDescent="0.3">
      <c r="A210" s="56" t="s">
        <v>35</v>
      </c>
      <c r="B210" s="505" t="s">
        <v>311</v>
      </c>
      <c r="C210" s="228" t="s">
        <v>242</v>
      </c>
      <c r="D210" s="317"/>
      <c r="E210" s="193">
        <v>16</v>
      </c>
      <c r="F210" s="271">
        <f t="shared" si="51"/>
        <v>0</v>
      </c>
      <c r="G210" s="6">
        <f t="shared" si="52"/>
        <v>0</v>
      </c>
      <c r="H210" s="349"/>
      <c r="I210" s="368">
        <f>D210/2</f>
        <v>0</v>
      </c>
      <c r="J210" s="341" t="s">
        <v>35</v>
      </c>
      <c r="K210" s="419">
        <v>6</v>
      </c>
      <c r="L210" s="368">
        <f t="shared" ref="L210" si="53">(K210/2)*D210</f>
        <v>0</v>
      </c>
      <c r="M210" s="341" t="s">
        <v>35</v>
      </c>
      <c r="N210" s="391">
        <f>(D210/2)*O210</f>
        <v>0</v>
      </c>
      <c r="O210" s="28">
        <v>7.8E-2</v>
      </c>
      <c r="P210" s="439" t="s">
        <v>271</v>
      </c>
    </row>
    <row r="211" spans="1:16" s="16" customFormat="1" ht="15.9" customHeight="1" x14ac:dyDescent="0.3">
      <c r="A211" s="56" t="s">
        <v>39</v>
      </c>
      <c r="B211" s="505" t="s">
        <v>312</v>
      </c>
      <c r="C211" s="228" t="s">
        <v>243</v>
      </c>
      <c r="D211" s="318"/>
      <c r="E211" s="193">
        <v>10</v>
      </c>
      <c r="F211" s="196">
        <f t="shared" si="51"/>
        <v>0</v>
      </c>
      <c r="G211" s="6">
        <f t="shared" si="52"/>
        <v>0</v>
      </c>
      <c r="H211" s="349"/>
      <c r="I211" s="368">
        <f>D211/8</f>
        <v>0</v>
      </c>
      <c r="J211" s="352" t="s">
        <v>39</v>
      </c>
      <c r="K211" s="419">
        <v>5</v>
      </c>
      <c r="L211" s="368">
        <f>(D211/8)*K211</f>
        <v>0</v>
      </c>
      <c r="M211" s="341" t="s">
        <v>39</v>
      </c>
      <c r="N211" s="391">
        <f>(D211/8)*O211</f>
        <v>0</v>
      </c>
      <c r="O211" s="234">
        <v>7.2999999999999995E-2</v>
      </c>
      <c r="P211" s="439" t="s">
        <v>274</v>
      </c>
    </row>
    <row r="212" spans="1:16" s="16" customFormat="1" ht="15.9" customHeight="1" x14ac:dyDescent="0.3">
      <c r="A212" s="56" t="s">
        <v>38</v>
      </c>
      <c r="B212" s="505" t="s">
        <v>313</v>
      </c>
      <c r="C212" s="228" t="s">
        <v>244</v>
      </c>
      <c r="D212" s="318"/>
      <c r="E212" s="193">
        <v>10</v>
      </c>
      <c r="F212" s="196">
        <f t="shared" si="51"/>
        <v>0</v>
      </c>
      <c r="G212" s="320">
        <f t="shared" si="52"/>
        <v>0</v>
      </c>
      <c r="H212" s="349"/>
      <c r="I212" s="368">
        <f>D212/8</f>
        <v>0</v>
      </c>
      <c r="J212" s="352" t="s">
        <v>38</v>
      </c>
      <c r="K212" s="419">
        <v>14</v>
      </c>
      <c r="L212" s="368">
        <f>(D212/8)*K212</f>
        <v>0</v>
      </c>
      <c r="M212" s="341" t="s">
        <v>38</v>
      </c>
      <c r="N212" s="391">
        <f>(D212/8)*O212</f>
        <v>0</v>
      </c>
      <c r="O212" s="234">
        <v>9.7000000000000003E-2</v>
      </c>
      <c r="P212" s="439" t="s">
        <v>274</v>
      </c>
    </row>
    <row r="213" spans="1:16" s="16" customFormat="1" ht="15.9" customHeight="1" x14ac:dyDescent="0.3">
      <c r="A213" s="56" t="s">
        <v>37</v>
      </c>
      <c r="B213" s="505" t="s">
        <v>314</v>
      </c>
      <c r="C213" s="228" t="s">
        <v>245</v>
      </c>
      <c r="D213" s="318"/>
      <c r="E213" s="193">
        <v>10</v>
      </c>
      <c r="F213" s="196">
        <f t="shared" si="51"/>
        <v>0</v>
      </c>
      <c r="G213" s="320">
        <f t="shared" si="52"/>
        <v>0</v>
      </c>
      <c r="H213" s="349"/>
      <c r="I213" s="368">
        <f>D213/8</f>
        <v>0</v>
      </c>
      <c r="J213" s="352" t="s">
        <v>37</v>
      </c>
      <c r="K213" s="419">
        <v>15</v>
      </c>
      <c r="L213" s="368">
        <f t="shared" ref="L213" si="54">(K213/8)*D213</f>
        <v>0</v>
      </c>
      <c r="M213" s="352" t="s">
        <v>37</v>
      </c>
      <c r="N213" s="391">
        <f>(D213/8)*O213</f>
        <v>0</v>
      </c>
      <c r="O213" s="28">
        <v>0.10299999999999999</v>
      </c>
      <c r="P213" s="439" t="s">
        <v>274</v>
      </c>
    </row>
    <row r="214" spans="1:16" s="16" customFormat="1" ht="15.9" customHeight="1" x14ac:dyDescent="0.3">
      <c r="A214" s="56" t="s">
        <v>40</v>
      </c>
      <c r="B214" s="505" t="s">
        <v>315</v>
      </c>
      <c r="C214" s="228" t="s">
        <v>246</v>
      </c>
      <c r="D214" s="318"/>
      <c r="E214" s="193">
        <v>12</v>
      </c>
      <c r="F214" s="196">
        <f t="shared" si="51"/>
        <v>0</v>
      </c>
      <c r="G214" s="320">
        <f t="shared" si="52"/>
        <v>0</v>
      </c>
      <c r="H214" s="349"/>
      <c r="I214" s="368">
        <f>D214/6</f>
        <v>0</v>
      </c>
      <c r="J214" s="352" t="s">
        <v>40</v>
      </c>
      <c r="K214" s="419">
        <v>10</v>
      </c>
      <c r="L214" s="368">
        <f>(D214/6)*K214</f>
        <v>0</v>
      </c>
      <c r="M214" s="352" t="s">
        <v>40</v>
      </c>
      <c r="N214" s="391">
        <f>(D214/6)*O214</f>
        <v>0</v>
      </c>
      <c r="O214" s="234">
        <v>6.7000000000000004E-2</v>
      </c>
      <c r="P214" s="439" t="s">
        <v>275</v>
      </c>
    </row>
    <row r="215" spans="1:16" s="16" customFormat="1" ht="15.9" customHeight="1" x14ac:dyDescent="0.3">
      <c r="A215" s="56" t="s">
        <v>41</v>
      </c>
      <c r="B215" s="505" t="s">
        <v>316</v>
      </c>
      <c r="C215" s="228" t="s">
        <v>247</v>
      </c>
      <c r="D215" s="318"/>
      <c r="E215" s="193">
        <v>12</v>
      </c>
      <c r="F215" s="196">
        <f t="shared" si="51"/>
        <v>0</v>
      </c>
      <c r="G215" s="320">
        <f t="shared" si="52"/>
        <v>0</v>
      </c>
      <c r="H215" s="349"/>
      <c r="I215" s="368">
        <f>D215/6</f>
        <v>0</v>
      </c>
      <c r="J215" s="352" t="s">
        <v>41</v>
      </c>
      <c r="K215" s="419">
        <v>8</v>
      </c>
      <c r="L215" s="368">
        <f>(K215/6)*D215</f>
        <v>0</v>
      </c>
      <c r="M215" s="352" t="s">
        <v>41</v>
      </c>
      <c r="N215" s="391">
        <f>(D215/6)*O215</f>
        <v>0</v>
      </c>
      <c r="O215" s="234">
        <v>0.09</v>
      </c>
      <c r="P215" s="439" t="s">
        <v>275</v>
      </c>
    </row>
    <row r="216" spans="1:16" s="16" customFormat="1" ht="15.9" customHeight="1" x14ac:dyDescent="0.3">
      <c r="A216" s="57" t="s">
        <v>42</v>
      </c>
      <c r="B216" s="506" t="s">
        <v>317</v>
      </c>
      <c r="C216" s="229" t="s">
        <v>248</v>
      </c>
      <c r="D216" s="319"/>
      <c r="E216" s="194">
        <v>6</v>
      </c>
      <c r="F216" s="200">
        <f t="shared" si="51"/>
        <v>0</v>
      </c>
      <c r="G216" s="321">
        <f t="shared" si="52"/>
        <v>0</v>
      </c>
      <c r="H216" s="352"/>
      <c r="I216" s="368">
        <f>D216/25</f>
        <v>0</v>
      </c>
      <c r="J216" s="342" t="s">
        <v>42</v>
      </c>
      <c r="K216" s="407">
        <v>9</v>
      </c>
      <c r="L216" s="368">
        <f>(K216/25)*D216</f>
        <v>0</v>
      </c>
      <c r="M216" s="352" t="s">
        <v>42</v>
      </c>
      <c r="N216" s="391">
        <f>(D216/25)*O216</f>
        <v>0</v>
      </c>
      <c r="O216" s="234">
        <v>0.05</v>
      </c>
      <c r="P216" s="439" t="s">
        <v>276</v>
      </c>
    </row>
    <row r="217" spans="1:16" s="16" customFormat="1" ht="15.6" x14ac:dyDescent="0.3">
      <c r="A217" s="264"/>
      <c r="B217" s="264"/>
      <c r="C217" s="264"/>
      <c r="D217" s="21">
        <f>SUM(D209:D216)</f>
        <v>0</v>
      </c>
      <c r="E217" s="286" t="s">
        <v>12</v>
      </c>
      <c r="F217" s="195">
        <f>SUM(F209:F216)</f>
        <v>0</v>
      </c>
      <c r="G217" s="9"/>
      <c r="H217" s="342"/>
      <c r="I217" s="369"/>
      <c r="K217" s="428"/>
      <c r="L217" s="368"/>
      <c r="M217" s="352"/>
      <c r="N217" s="368"/>
      <c r="O217" s="28"/>
    </row>
    <row r="218" spans="1:16" s="42" customFormat="1" ht="28.35" customHeight="1" x14ac:dyDescent="0.3">
      <c r="A218" s="559" t="s">
        <v>183</v>
      </c>
      <c r="B218" s="560"/>
      <c r="C218" s="560"/>
      <c r="D218" s="265"/>
      <c r="E218" s="297"/>
      <c r="F218" s="265"/>
      <c r="G218" s="266"/>
      <c r="H218" s="262"/>
      <c r="I218" s="370"/>
      <c r="J218" s="262"/>
      <c r="K218" s="262"/>
      <c r="L218" s="368"/>
      <c r="M218" s="342"/>
      <c r="N218" s="369"/>
      <c r="O218" s="28"/>
    </row>
    <row r="219" spans="1:16" s="16" customFormat="1" ht="15" x14ac:dyDescent="0.25">
      <c r="A219" s="259"/>
      <c r="B219" s="259"/>
      <c r="C219" s="263"/>
      <c r="D219" s="263"/>
      <c r="E219" s="298"/>
      <c r="F219" s="263"/>
      <c r="G219" s="263"/>
      <c r="H219" s="262"/>
      <c r="I219" s="370"/>
      <c r="J219" s="262"/>
      <c r="K219" s="262"/>
      <c r="L219" s="368"/>
      <c r="M219" s="262"/>
      <c r="N219" s="370"/>
      <c r="O219" s="28"/>
    </row>
    <row r="220" spans="1:16" s="16" customFormat="1" ht="15.6" x14ac:dyDescent="0.3">
      <c r="A220" s="69" t="s">
        <v>356</v>
      </c>
      <c r="B220" s="251"/>
      <c r="C220" s="3"/>
      <c r="D220" s="3"/>
      <c r="E220" s="285"/>
      <c r="F220" s="3"/>
      <c r="G220" s="4"/>
      <c r="H220" s="339"/>
      <c r="I220" s="366"/>
      <c r="J220" s="339"/>
      <c r="K220" s="351"/>
      <c r="L220" s="368"/>
      <c r="M220" s="262"/>
      <c r="N220" s="370"/>
      <c r="O220" s="50"/>
    </row>
    <row r="221" spans="1:16" s="16" customFormat="1" ht="15.6" x14ac:dyDescent="0.3">
      <c r="A221" s="63" t="s">
        <v>1</v>
      </c>
      <c r="B221" s="252" t="s">
        <v>116</v>
      </c>
      <c r="C221" s="63" t="s">
        <v>34</v>
      </c>
      <c r="D221" s="65" t="s">
        <v>109</v>
      </c>
      <c r="E221" s="289" t="s">
        <v>3</v>
      </c>
      <c r="F221" s="68" t="s">
        <v>4</v>
      </c>
      <c r="G221" s="10"/>
      <c r="H221" s="349"/>
      <c r="I221" s="446"/>
      <c r="J221" s="349"/>
      <c r="K221" s="429"/>
      <c r="L221" s="368"/>
      <c r="M221" s="339" t="s">
        <v>116</v>
      </c>
      <c r="N221" s="366" t="s">
        <v>34</v>
      </c>
      <c r="O221" s="375"/>
    </row>
    <row r="222" spans="1:16" s="16" customFormat="1" ht="15.9" customHeight="1" x14ac:dyDescent="0.3">
      <c r="A222" s="58" t="s">
        <v>147</v>
      </c>
      <c r="B222" s="58" t="s">
        <v>147</v>
      </c>
      <c r="C222" s="19" t="s">
        <v>249</v>
      </c>
      <c r="D222" s="163"/>
      <c r="E222" s="306">
        <v>8</v>
      </c>
      <c r="F222" s="199">
        <f>E222*D222</f>
        <v>0</v>
      </c>
      <c r="G222" s="18">
        <f>IF(D222=0,0,(N222/$N$26))</f>
        <v>0</v>
      </c>
      <c r="H222" s="353"/>
      <c r="I222" s="448">
        <f>D222/10</f>
        <v>0</v>
      </c>
      <c r="J222" s="349" t="s">
        <v>147</v>
      </c>
      <c r="K222" s="426">
        <v>5.3</v>
      </c>
      <c r="L222" s="368">
        <f>(K222/10)*D222</f>
        <v>0</v>
      </c>
      <c r="M222" s="349" t="s">
        <v>147</v>
      </c>
      <c r="N222" s="391">
        <f>(D222/10)*O222</f>
        <v>0</v>
      </c>
      <c r="O222" s="376">
        <v>2.1000000000000001E-2</v>
      </c>
      <c r="P222" s="439" t="s">
        <v>272</v>
      </c>
    </row>
    <row r="223" spans="1:16" s="16" customFormat="1" ht="15.6" x14ac:dyDescent="0.3">
      <c r="A223" s="240"/>
      <c r="B223" s="241"/>
      <c r="C223" s="246"/>
      <c r="D223" s="21">
        <f>SUM(D222)</f>
        <v>0</v>
      </c>
      <c r="E223" s="290" t="s">
        <v>12</v>
      </c>
      <c r="F223" s="197">
        <f>SUM(F222)</f>
        <v>0</v>
      </c>
      <c r="G223" s="15"/>
      <c r="H223" s="342" t="s">
        <v>278</v>
      </c>
      <c r="I223" s="369"/>
      <c r="J223" s="342"/>
      <c r="K223" s="430"/>
      <c r="L223" s="368"/>
      <c r="O223" s="145"/>
    </row>
    <row r="224" spans="1:16" s="16" customFormat="1" ht="33.6" customHeight="1" x14ac:dyDescent="0.25">
      <c r="A224" s="534" t="s">
        <v>348</v>
      </c>
      <c r="B224" s="535"/>
      <c r="C224" s="536"/>
      <c r="D224" s="70"/>
      <c r="E224" s="70"/>
      <c r="F224" s="70"/>
      <c r="G224" s="71"/>
      <c r="H224" s="328">
        <f>D23</f>
        <v>0</v>
      </c>
      <c r="I224" s="444"/>
      <c r="J224" s="328"/>
      <c r="K224" s="350"/>
      <c r="L224" s="368"/>
      <c r="O224" s="28"/>
    </row>
    <row r="225" spans="1:15" s="16" customFormat="1" ht="17.399999999999999" x14ac:dyDescent="0.25">
      <c r="A225" s="260"/>
      <c r="B225" s="260"/>
      <c r="C225" s="512" t="s">
        <v>346</v>
      </c>
      <c r="D225" s="513">
        <f>D223+D217+D204+D195+D188+D182+D169+D162+D152+D140+D131+D122+D113+D103+D93+D87+D79+D70+D61+D47+D36</f>
        <v>0</v>
      </c>
      <c r="E225" s="261"/>
      <c r="F225" s="262"/>
      <c r="G225" s="261"/>
      <c r="H225" s="262"/>
      <c r="I225" s="370"/>
      <c r="J225" s="262"/>
      <c r="K225" s="262"/>
      <c r="L225" s="368"/>
      <c r="O225" s="28"/>
    </row>
    <row r="226" spans="1:15" s="16" customFormat="1" ht="15.6" x14ac:dyDescent="0.25">
      <c r="A226" s="74"/>
      <c r="B226" s="254"/>
      <c r="C226" s="514" t="s">
        <v>347</v>
      </c>
      <c r="D226" s="75"/>
      <c r="E226" s="79"/>
      <c r="F226" s="306">
        <f>IF(D17&gt;5000,"0",500)</f>
        <v>500</v>
      </c>
      <c r="G226" s="76"/>
      <c r="H226" s="262"/>
      <c r="I226" s="370"/>
      <c r="J226" s="262"/>
      <c r="K226" s="262"/>
      <c r="L226" s="368"/>
      <c r="M226" s="262"/>
      <c r="N226" s="370"/>
      <c r="O226" s="28"/>
    </row>
    <row r="227" spans="1:15" s="30" customFormat="1" ht="15" x14ac:dyDescent="0.25">
      <c r="A227" s="160"/>
      <c r="B227" s="160"/>
      <c r="C227" s="161"/>
      <c r="D227" s="161"/>
      <c r="E227" s="162"/>
      <c r="F227" s="162"/>
      <c r="G227" s="161"/>
      <c r="H227" s="161"/>
      <c r="I227" s="371"/>
      <c r="J227" s="161"/>
      <c r="K227" s="161"/>
      <c r="L227" s="368"/>
      <c r="M227" s="262"/>
      <c r="N227" s="370"/>
      <c r="O227" s="28"/>
    </row>
    <row r="228" spans="1:15" s="49" customFormat="1" ht="280.2" customHeight="1" x14ac:dyDescent="0.25">
      <c r="A228" s="553" t="s">
        <v>225</v>
      </c>
      <c r="B228" s="554"/>
      <c r="C228" s="554"/>
      <c r="D228" s="554"/>
      <c r="E228" s="554"/>
      <c r="F228" s="554"/>
      <c r="G228" s="555"/>
      <c r="H228" s="396"/>
      <c r="I228" s="372"/>
      <c r="J228" s="396"/>
      <c r="K228" s="397"/>
      <c r="L228" s="372"/>
      <c r="M228" s="161"/>
      <c r="N228" s="371"/>
      <c r="O228" s="28"/>
    </row>
    <row r="229" spans="1:15" ht="15" x14ac:dyDescent="0.25">
      <c r="I229" s="355"/>
    </row>
    <row r="230" spans="1:15" ht="15" hidden="1" x14ac:dyDescent="0.25">
      <c r="I230" s="355"/>
    </row>
    <row r="231" spans="1:15" ht="15" hidden="1" x14ac:dyDescent="0.25">
      <c r="I231" s="355"/>
    </row>
    <row r="232" spans="1:15" ht="15" hidden="1" x14ac:dyDescent="0.25">
      <c r="I232" s="355"/>
    </row>
    <row r="233" spans="1:15" ht="15" hidden="1" x14ac:dyDescent="0.25">
      <c r="I233" s="355"/>
    </row>
    <row r="234" spans="1:15" ht="15" hidden="1" x14ac:dyDescent="0.25">
      <c r="I234" s="355"/>
    </row>
    <row r="235" spans="1:15" ht="15" hidden="1" x14ac:dyDescent="0.25">
      <c r="A235" s="27">
        <v>0</v>
      </c>
      <c r="B235" s="27">
        <v>0</v>
      </c>
      <c r="C235" s="1">
        <v>0</v>
      </c>
      <c r="D235" s="1">
        <v>0</v>
      </c>
      <c r="E235" s="1">
        <v>0</v>
      </c>
      <c r="F235" s="1">
        <v>0</v>
      </c>
      <c r="I235" s="355"/>
    </row>
    <row r="236" spans="1:15" ht="15" hidden="1" x14ac:dyDescent="0.25">
      <c r="A236" s="27">
        <v>2</v>
      </c>
      <c r="B236" s="27">
        <f>B235+8</f>
        <v>8</v>
      </c>
      <c r="C236" s="1">
        <f>C235+6</f>
        <v>6</v>
      </c>
      <c r="D236" s="1">
        <f>D235+25</f>
        <v>25</v>
      </c>
      <c r="E236" s="1">
        <f>E235+10</f>
        <v>10</v>
      </c>
      <c r="F236" s="1">
        <f>F235+5</f>
        <v>5</v>
      </c>
      <c r="I236" s="355"/>
    </row>
    <row r="237" spans="1:15" ht="15" hidden="1" x14ac:dyDescent="0.25">
      <c r="A237" s="27">
        <f t="shared" ref="A237:A300" si="55">A236+2</f>
        <v>4</v>
      </c>
      <c r="B237" s="27">
        <f t="shared" ref="B237:B300" si="56">B236+8</f>
        <v>16</v>
      </c>
      <c r="C237" s="1">
        <f t="shared" ref="C237:C300" si="57">C236+6</f>
        <v>12</v>
      </c>
      <c r="D237" s="1">
        <f t="shared" ref="D237:D300" si="58">D236+25</f>
        <v>50</v>
      </c>
      <c r="E237" s="1">
        <f t="shared" ref="E237:E300" si="59">E236+10</f>
        <v>20</v>
      </c>
      <c r="F237" s="1">
        <f t="shared" ref="F237:F300" si="60">F236+5</f>
        <v>10</v>
      </c>
      <c r="I237" s="355"/>
    </row>
    <row r="238" spans="1:15" ht="15" hidden="1" x14ac:dyDescent="0.25">
      <c r="A238" s="27">
        <f t="shared" si="55"/>
        <v>6</v>
      </c>
      <c r="B238" s="27">
        <f t="shared" si="56"/>
        <v>24</v>
      </c>
      <c r="C238" s="1">
        <f t="shared" si="57"/>
        <v>18</v>
      </c>
      <c r="D238" s="1">
        <f t="shared" si="58"/>
        <v>75</v>
      </c>
      <c r="E238" s="1">
        <f t="shared" si="59"/>
        <v>30</v>
      </c>
      <c r="F238" s="1">
        <f t="shared" si="60"/>
        <v>15</v>
      </c>
      <c r="I238" s="355"/>
    </row>
    <row r="239" spans="1:15" ht="15" hidden="1" x14ac:dyDescent="0.25">
      <c r="A239" s="27">
        <f t="shared" si="55"/>
        <v>8</v>
      </c>
      <c r="B239" s="27">
        <f t="shared" si="56"/>
        <v>32</v>
      </c>
      <c r="C239" s="1">
        <f t="shared" si="57"/>
        <v>24</v>
      </c>
      <c r="D239" s="1">
        <f t="shared" si="58"/>
        <v>100</v>
      </c>
      <c r="E239" s="1">
        <f t="shared" si="59"/>
        <v>40</v>
      </c>
      <c r="F239" s="1">
        <f t="shared" si="60"/>
        <v>20</v>
      </c>
      <c r="I239" s="355"/>
    </row>
    <row r="240" spans="1:15" ht="15" hidden="1" x14ac:dyDescent="0.25">
      <c r="A240" s="27">
        <f t="shared" si="55"/>
        <v>10</v>
      </c>
      <c r="B240" s="27">
        <f t="shared" si="56"/>
        <v>40</v>
      </c>
      <c r="C240" s="1">
        <f t="shared" si="57"/>
        <v>30</v>
      </c>
      <c r="D240" s="1">
        <f t="shared" si="58"/>
        <v>125</v>
      </c>
      <c r="E240" s="1">
        <f t="shared" si="59"/>
        <v>50</v>
      </c>
      <c r="F240" s="1">
        <f t="shared" si="60"/>
        <v>25</v>
      </c>
      <c r="I240" s="355"/>
    </row>
    <row r="241" spans="1:9" ht="15" hidden="1" x14ac:dyDescent="0.25">
      <c r="A241" s="27">
        <f t="shared" si="55"/>
        <v>12</v>
      </c>
      <c r="B241" s="27">
        <f t="shared" si="56"/>
        <v>48</v>
      </c>
      <c r="C241" s="1">
        <f t="shared" si="57"/>
        <v>36</v>
      </c>
      <c r="D241" s="1">
        <f t="shared" si="58"/>
        <v>150</v>
      </c>
      <c r="E241" s="1">
        <f t="shared" si="59"/>
        <v>60</v>
      </c>
      <c r="F241" s="1">
        <f t="shared" si="60"/>
        <v>30</v>
      </c>
      <c r="I241" s="355"/>
    </row>
    <row r="242" spans="1:9" ht="15" hidden="1" x14ac:dyDescent="0.25">
      <c r="A242" s="27">
        <f t="shared" si="55"/>
        <v>14</v>
      </c>
      <c r="B242" s="27">
        <f t="shared" si="56"/>
        <v>56</v>
      </c>
      <c r="C242" s="1">
        <f t="shared" si="57"/>
        <v>42</v>
      </c>
      <c r="D242" s="1">
        <f t="shared" si="58"/>
        <v>175</v>
      </c>
      <c r="E242" s="1">
        <f t="shared" si="59"/>
        <v>70</v>
      </c>
      <c r="F242" s="1">
        <f t="shared" si="60"/>
        <v>35</v>
      </c>
      <c r="I242" s="355"/>
    </row>
    <row r="243" spans="1:9" ht="15" hidden="1" x14ac:dyDescent="0.25">
      <c r="A243" s="27">
        <f t="shared" si="55"/>
        <v>16</v>
      </c>
      <c r="B243" s="27">
        <f t="shared" si="56"/>
        <v>64</v>
      </c>
      <c r="C243" s="1">
        <f t="shared" si="57"/>
        <v>48</v>
      </c>
      <c r="D243" s="1">
        <f t="shared" si="58"/>
        <v>200</v>
      </c>
      <c r="E243" s="1">
        <f t="shared" si="59"/>
        <v>80</v>
      </c>
      <c r="F243" s="1">
        <f t="shared" si="60"/>
        <v>40</v>
      </c>
      <c r="I243" s="355"/>
    </row>
    <row r="244" spans="1:9" ht="15" hidden="1" x14ac:dyDescent="0.25">
      <c r="A244" s="27">
        <f t="shared" si="55"/>
        <v>18</v>
      </c>
      <c r="B244" s="27">
        <f t="shared" si="56"/>
        <v>72</v>
      </c>
      <c r="C244" s="1">
        <f t="shared" si="57"/>
        <v>54</v>
      </c>
      <c r="D244" s="1">
        <f t="shared" si="58"/>
        <v>225</v>
      </c>
      <c r="E244" s="1">
        <f t="shared" si="59"/>
        <v>90</v>
      </c>
      <c r="F244" s="1">
        <f t="shared" si="60"/>
        <v>45</v>
      </c>
      <c r="I244" s="355"/>
    </row>
    <row r="245" spans="1:9" ht="15" hidden="1" x14ac:dyDescent="0.25">
      <c r="A245" s="27">
        <f t="shared" si="55"/>
        <v>20</v>
      </c>
      <c r="B245" s="27">
        <f t="shared" si="56"/>
        <v>80</v>
      </c>
      <c r="C245" s="1">
        <f t="shared" si="57"/>
        <v>60</v>
      </c>
      <c r="D245" s="1">
        <f t="shared" si="58"/>
        <v>250</v>
      </c>
      <c r="E245" s="1">
        <f t="shared" si="59"/>
        <v>100</v>
      </c>
      <c r="F245" s="1">
        <f t="shared" si="60"/>
        <v>50</v>
      </c>
      <c r="I245" s="355"/>
    </row>
    <row r="246" spans="1:9" ht="15" hidden="1" x14ac:dyDescent="0.25">
      <c r="A246" s="27">
        <f t="shared" si="55"/>
        <v>22</v>
      </c>
      <c r="B246" s="27">
        <f t="shared" si="56"/>
        <v>88</v>
      </c>
      <c r="C246" s="1">
        <f t="shared" si="57"/>
        <v>66</v>
      </c>
      <c r="D246" s="1">
        <f t="shared" si="58"/>
        <v>275</v>
      </c>
      <c r="E246" s="1">
        <f t="shared" si="59"/>
        <v>110</v>
      </c>
      <c r="F246" s="1">
        <f t="shared" si="60"/>
        <v>55</v>
      </c>
      <c r="I246" s="355"/>
    </row>
    <row r="247" spans="1:9" ht="15" hidden="1" x14ac:dyDescent="0.25">
      <c r="A247" s="27">
        <f t="shared" si="55"/>
        <v>24</v>
      </c>
      <c r="B247" s="27">
        <f t="shared" si="56"/>
        <v>96</v>
      </c>
      <c r="C247" s="1">
        <f t="shared" si="57"/>
        <v>72</v>
      </c>
      <c r="D247" s="1">
        <f t="shared" si="58"/>
        <v>300</v>
      </c>
      <c r="E247" s="1">
        <f t="shared" si="59"/>
        <v>120</v>
      </c>
      <c r="F247" s="1">
        <f t="shared" si="60"/>
        <v>60</v>
      </c>
      <c r="I247" s="355"/>
    </row>
    <row r="248" spans="1:9" ht="15" hidden="1" x14ac:dyDescent="0.25">
      <c r="A248" s="27">
        <f t="shared" si="55"/>
        <v>26</v>
      </c>
      <c r="B248" s="27">
        <f t="shared" si="56"/>
        <v>104</v>
      </c>
      <c r="C248" s="1">
        <f t="shared" si="57"/>
        <v>78</v>
      </c>
      <c r="D248" s="1">
        <f t="shared" si="58"/>
        <v>325</v>
      </c>
      <c r="E248" s="1">
        <f t="shared" si="59"/>
        <v>130</v>
      </c>
      <c r="F248" s="1">
        <f t="shared" si="60"/>
        <v>65</v>
      </c>
      <c r="I248" s="355"/>
    </row>
    <row r="249" spans="1:9" ht="15" hidden="1" x14ac:dyDescent="0.25">
      <c r="A249" s="27">
        <f t="shared" si="55"/>
        <v>28</v>
      </c>
      <c r="B249" s="27">
        <f t="shared" si="56"/>
        <v>112</v>
      </c>
      <c r="C249" s="1">
        <f t="shared" si="57"/>
        <v>84</v>
      </c>
      <c r="D249" s="1">
        <f t="shared" si="58"/>
        <v>350</v>
      </c>
      <c r="E249" s="1">
        <f t="shared" si="59"/>
        <v>140</v>
      </c>
      <c r="F249" s="1">
        <f t="shared" si="60"/>
        <v>70</v>
      </c>
      <c r="I249" s="355"/>
    </row>
    <row r="250" spans="1:9" ht="15" hidden="1" x14ac:dyDescent="0.25">
      <c r="A250" s="27">
        <f t="shared" si="55"/>
        <v>30</v>
      </c>
      <c r="B250" s="27">
        <f t="shared" si="56"/>
        <v>120</v>
      </c>
      <c r="C250" s="1">
        <f t="shared" si="57"/>
        <v>90</v>
      </c>
      <c r="D250" s="1">
        <f t="shared" si="58"/>
        <v>375</v>
      </c>
      <c r="E250" s="1">
        <f t="shared" si="59"/>
        <v>150</v>
      </c>
      <c r="F250" s="1">
        <f t="shared" si="60"/>
        <v>75</v>
      </c>
      <c r="I250" s="355"/>
    </row>
    <row r="251" spans="1:9" ht="15" hidden="1" x14ac:dyDescent="0.25">
      <c r="A251" s="27">
        <f t="shared" si="55"/>
        <v>32</v>
      </c>
      <c r="B251" s="27">
        <f t="shared" si="56"/>
        <v>128</v>
      </c>
      <c r="C251" s="1">
        <f t="shared" si="57"/>
        <v>96</v>
      </c>
      <c r="D251" s="1">
        <f t="shared" si="58"/>
        <v>400</v>
      </c>
      <c r="E251" s="1">
        <f t="shared" si="59"/>
        <v>160</v>
      </c>
      <c r="F251" s="1">
        <f t="shared" si="60"/>
        <v>80</v>
      </c>
      <c r="I251" s="355"/>
    </row>
    <row r="252" spans="1:9" ht="15" hidden="1" x14ac:dyDescent="0.25">
      <c r="A252" s="27">
        <f t="shared" si="55"/>
        <v>34</v>
      </c>
      <c r="B252" s="27">
        <f t="shared" si="56"/>
        <v>136</v>
      </c>
      <c r="C252" s="1">
        <f t="shared" si="57"/>
        <v>102</v>
      </c>
      <c r="D252" s="1">
        <f t="shared" si="58"/>
        <v>425</v>
      </c>
      <c r="E252" s="1">
        <f t="shared" si="59"/>
        <v>170</v>
      </c>
      <c r="F252" s="1">
        <f t="shared" si="60"/>
        <v>85</v>
      </c>
      <c r="I252" s="355"/>
    </row>
    <row r="253" spans="1:9" ht="15" hidden="1" x14ac:dyDescent="0.25">
      <c r="A253" s="27">
        <f t="shared" si="55"/>
        <v>36</v>
      </c>
      <c r="B253" s="27">
        <f t="shared" si="56"/>
        <v>144</v>
      </c>
      <c r="C253" s="1">
        <f t="shared" si="57"/>
        <v>108</v>
      </c>
      <c r="D253" s="1">
        <f t="shared" si="58"/>
        <v>450</v>
      </c>
      <c r="E253" s="1">
        <f t="shared" si="59"/>
        <v>180</v>
      </c>
      <c r="F253" s="1">
        <f t="shared" si="60"/>
        <v>90</v>
      </c>
      <c r="I253" s="355"/>
    </row>
    <row r="254" spans="1:9" ht="15" hidden="1" x14ac:dyDescent="0.25">
      <c r="A254" s="27">
        <f t="shared" si="55"/>
        <v>38</v>
      </c>
      <c r="B254" s="27">
        <f t="shared" si="56"/>
        <v>152</v>
      </c>
      <c r="C254" s="1">
        <f t="shared" si="57"/>
        <v>114</v>
      </c>
      <c r="D254" s="1">
        <f t="shared" si="58"/>
        <v>475</v>
      </c>
      <c r="E254" s="1">
        <f t="shared" si="59"/>
        <v>190</v>
      </c>
      <c r="F254" s="1">
        <f t="shared" si="60"/>
        <v>95</v>
      </c>
      <c r="I254" s="355"/>
    </row>
    <row r="255" spans="1:9" ht="15" hidden="1" x14ac:dyDescent="0.25">
      <c r="A255" s="27">
        <f t="shared" si="55"/>
        <v>40</v>
      </c>
      <c r="B255" s="27">
        <f t="shared" si="56"/>
        <v>160</v>
      </c>
      <c r="C255" s="1">
        <f t="shared" si="57"/>
        <v>120</v>
      </c>
      <c r="D255" s="1">
        <f t="shared" si="58"/>
        <v>500</v>
      </c>
      <c r="E255" s="1">
        <f t="shared" si="59"/>
        <v>200</v>
      </c>
      <c r="F255" s="1">
        <f t="shared" si="60"/>
        <v>100</v>
      </c>
      <c r="I255" s="355"/>
    </row>
    <row r="256" spans="1:9" ht="15" hidden="1" x14ac:dyDescent="0.25">
      <c r="A256" s="27">
        <f t="shared" si="55"/>
        <v>42</v>
      </c>
      <c r="B256" s="27">
        <f t="shared" si="56"/>
        <v>168</v>
      </c>
      <c r="C256" s="1">
        <f t="shared" si="57"/>
        <v>126</v>
      </c>
      <c r="D256" s="1">
        <f t="shared" si="58"/>
        <v>525</v>
      </c>
      <c r="E256" s="1">
        <f t="shared" si="59"/>
        <v>210</v>
      </c>
      <c r="F256" s="1">
        <f t="shared" si="60"/>
        <v>105</v>
      </c>
      <c r="I256" s="355"/>
    </row>
    <row r="257" spans="1:9" ht="15" hidden="1" x14ac:dyDescent="0.25">
      <c r="A257" s="27">
        <f t="shared" si="55"/>
        <v>44</v>
      </c>
      <c r="B257" s="27">
        <f t="shared" si="56"/>
        <v>176</v>
      </c>
      <c r="C257" s="1">
        <f t="shared" si="57"/>
        <v>132</v>
      </c>
      <c r="D257" s="1">
        <f t="shared" si="58"/>
        <v>550</v>
      </c>
      <c r="E257" s="1">
        <f t="shared" si="59"/>
        <v>220</v>
      </c>
      <c r="F257" s="1">
        <f t="shared" si="60"/>
        <v>110</v>
      </c>
      <c r="I257" s="355"/>
    </row>
    <row r="258" spans="1:9" ht="15" hidden="1" x14ac:dyDescent="0.25">
      <c r="A258" s="27">
        <f t="shared" si="55"/>
        <v>46</v>
      </c>
      <c r="B258" s="27">
        <f t="shared" si="56"/>
        <v>184</v>
      </c>
      <c r="C258" s="1">
        <f t="shared" si="57"/>
        <v>138</v>
      </c>
      <c r="D258" s="1">
        <f t="shared" si="58"/>
        <v>575</v>
      </c>
      <c r="E258" s="1">
        <f t="shared" si="59"/>
        <v>230</v>
      </c>
      <c r="F258" s="1">
        <f t="shared" si="60"/>
        <v>115</v>
      </c>
      <c r="I258" s="355"/>
    </row>
    <row r="259" spans="1:9" ht="15" hidden="1" x14ac:dyDescent="0.25">
      <c r="A259" s="27">
        <f t="shared" si="55"/>
        <v>48</v>
      </c>
      <c r="B259" s="27">
        <f t="shared" si="56"/>
        <v>192</v>
      </c>
      <c r="C259" s="1">
        <f t="shared" si="57"/>
        <v>144</v>
      </c>
      <c r="D259" s="1">
        <f t="shared" si="58"/>
        <v>600</v>
      </c>
      <c r="E259" s="1">
        <f t="shared" si="59"/>
        <v>240</v>
      </c>
      <c r="F259" s="1">
        <f t="shared" si="60"/>
        <v>120</v>
      </c>
      <c r="I259" s="355"/>
    </row>
    <row r="260" spans="1:9" ht="15" hidden="1" x14ac:dyDescent="0.25">
      <c r="A260" s="27">
        <f t="shared" si="55"/>
        <v>50</v>
      </c>
      <c r="B260" s="27">
        <f t="shared" si="56"/>
        <v>200</v>
      </c>
      <c r="C260" s="1">
        <f t="shared" si="57"/>
        <v>150</v>
      </c>
      <c r="D260" s="1">
        <f t="shared" si="58"/>
        <v>625</v>
      </c>
      <c r="E260" s="1">
        <f t="shared" si="59"/>
        <v>250</v>
      </c>
      <c r="F260" s="1">
        <f t="shared" si="60"/>
        <v>125</v>
      </c>
      <c r="I260" s="355"/>
    </row>
    <row r="261" spans="1:9" ht="15" hidden="1" x14ac:dyDescent="0.25">
      <c r="A261" s="27">
        <f t="shared" si="55"/>
        <v>52</v>
      </c>
      <c r="B261" s="27">
        <f t="shared" si="56"/>
        <v>208</v>
      </c>
      <c r="C261" s="1">
        <f t="shared" si="57"/>
        <v>156</v>
      </c>
      <c r="D261" s="1">
        <f t="shared" si="58"/>
        <v>650</v>
      </c>
      <c r="E261" s="1">
        <f t="shared" si="59"/>
        <v>260</v>
      </c>
      <c r="F261" s="1">
        <f t="shared" si="60"/>
        <v>130</v>
      </c>
      <c r="I261" s="355"/>
    </row>
    <row r="262" spans="1:9" ht="15" hidden="1" x14ac:dyDescent="0.25">
      <c r="A262" s="27">
        <f t="shared" si="55"/>
        <v>54</v>
      </c>
      <c r="B262" s="27">
        <f t="shared" si="56"/>
        <v>216</v>
      </c>
      <c r="C262" s="1">
        <f t="shared" si="57"/>
        <v>162</v>
      </c>
      <c r="D262" s="1">
        <f t="shared" si="58"/>
        <v>675</v>
      </c>
      <c r="E262" s="1">
        <f t="shared" si="59"/>
        <v>270</v>
      </c>
      <c r="F262" s="1">
        <f t="shared" si="60"/>
        <v>135</v>
      </c>
      <c r="I262" s="355"/>
    </row>
    <row r="263" spans="1:9" ht="15" hidden="1" x14ac:dyDescent="0.25">
      <c r="A263" s="27">
        <f t="shared" si="55"/>
        <v>56</v>
      </c>
      <c r="B263" s="27">
        <f t="shared" si="56"/>
        <v>224</v>
      </c>
      <c r="C263" s="1">
        <f t="shared" si="57"/>
        <v>168</v>
      </c>
      <c r="D263" s="1">
        <f t="shared" si="58"/>
        <v>700</v>
      </c>
      <c r="E263" s="1">
        <f t="shared" si="59"/>
        <v>280</v>
      </c>
      <c r="F263" s="1">
        <f t="shared" si="60"/>
        <v>140</v>
      </c>
      <c r="I263" s="355"/>
    </row>
    <row r="264" spans="1:9" ht="15" hidden="1" x14ac:dyDescent="0.25">
      <c r="A264" s="27">
        <f t="shared" si="55"/>
        <v>58</v>
      </c>
      <c r="B264" s="27">
        <f t="shared" si="56"/>
        <v>232</v>
      </c>
      <c r="C264" s="1">
        <f t="shared" si="57"/>
        <v>174</v>
      </c>
      <c r="D264" s="1">
        <f t="shared" si="58"/>
        <v>725</v>
      </c>
      <c r="E264" s="1">
        <f t="shared" si="59"/>
        <v>290</v>
      </c>
      <c r="F264" s="1">
        <f t="shared" si="60"/>
        <v>145</v>
      </c>
      <c r="I264" s="355"/>
    </row>
    <row r="265" spans="1:9" ht="15" hidden="1" x14ac:dyDescent="0.25">
      <c r="A265" s="27">
        <f t="shared" si="55"/>
        <v>60</v>
      </c>
      <c r="B265" s="27">
        <f t="shared" si="56"/>
        <v>240</v>
      </c>
      <c r="C265" s="1">
        <f t="shared" si="57"/>
        <v>180</v>
      </c>
      <c r="D265" s="1">
        <f t="shared" si="58"/>
        <v>750</v>
      </c>
      <c r="E265" s="1">
        <f t="shared" si="59"/>
        <v>300</v>
      </c>
      <c r="F265" s="1">
        <f t="shared" si="60"/>
        <v>150</v>
      </c>
      <c r="I265" s="355"/>
    </row>
    <row r="266" spans="1:9" ht="15" hidden="1" x14ac:dyDescent="0.25">
      <c r="A266" s="27">
        <f t="shared" si="55"/>
        <v>62</v>
      </c>
      <c r="B266" s="27">
        <f t="shared" si="56"/>
        <v>248</v>
      </c>
      <c r="C266" s="1">
        <f t="shared" si="57"/>
        <v>186</v>
      </c>
      <c r="D266" s="1">
        <f t="shared" si="58"/>
        <v>775</v>
      </c>
      <c r="E266" s="1">
        <f t="shared" si="59"/>
        <v>310</v>
      </c>
      <c r="F266" s="1">
        <f t="shared" si="60"/>
        <v>155</v>
      </c>
      <c r="I266" s="355"/>
    </row>
    <row r="267" spans="1:9" ht="15" hidden="1" x14ac:dyDescent="0.25">
      <c r="A267" s="27">
        <f t="shared" si="55"/>
        <v>64</v>
      </c>
      <c r="B267" s="27">
        <f t="shared" si="56"/>
        <v>256</v>
      </c>
      <c r="C267" s="1">
        <f t="shared" si="57"/>
        <v>192</v>
      </c>
      <c r="D267" s="1">
        <f t="shared" si="58"/>
        <v>800</v>
      </c>
      <c r="E267" s="1">
        <f t="shared" si="59"/>
        <v>320</v>
      </c>
      <c r="F267" s="1">
        <f t="shared" si="60"/>
        <v>160</v>
      </c>
      <c r="I267" s="355"/>
    </row>
    <row r="268" spans="1:9" ht="15" hidden="1" x14ac:dyDescent="0.25">
      <c r="A268" s="27">
        <f t="shared" si="55"/>
        <v>66</v>
      </c>
      <c r="B268" s="27">
        <f t="shared" si="56"/>
        <v>264</v>
      </c>
      <c r="C268" s="1">
        <f t="shared" si="57"/>
        <v>198</v>
      </c>
      <c r="D268" s="1">
        <f t="shared" si="58"/>
        <v>825</v>
      </c>
      <c r="E268" s="1">
        <f t="shared" si="59"/>
        <v>330</v>
      </c>
      <c r="F268" s="1">
        <f t="shared" si="60"/>
        <v>165</v>
      </c>
      <c r="I268" s="355"/>
    </row>
    <row r="269" spans="1:9" ht="15" hidden="1" x14ac:dyDescent="0.25">
      <c r="A269" s="27">
        <f t="shared" si="55"/>
        <v>68</v>
      </c>
      <c r="B269" s="27">
        <f t="shared" si="56"/>
        <v>272</v>
      </c>
      <c r="C269" s="1">
        <f t="shared" si="57"/>
        <v>204</v>
      </c>
      <c r="D269" s="1">
        <f t="shared" si="58"/>
        <v>850</v>
      </c>
      <c r="E269" s="1">
        <f t="shared" si="59"/>
        <v>340</v>
      </c>
      <c r="F269" s="1">
        <f t="shared" si="60"/>
        <v>170</v>
      </c>
      <c r="I269" s="355"/>
    </row>
    <row r="270" spans="1:9" ht="15" hidden="1" x14ac:dyDescent="0.25">
      <c r="A270" s="27">
        <f t="shared" si="55"/>
        <v>70</v>
      </c>
      <c r="B270" s="27">
        <f t="shared" si="56"/>
        <v>280</v>
      </c>
      <c r="C270" s="1">
        <f t="shared" si="57"/>
        <v>210</v>
      </c>
      <c r="D270" s="1">
        <f t="shared" si="58"/>
        <v>875</v>
      </c>
      <c r="E270" s="1">
        <f t="shared" si="59"/>
        <v>350</v>
      </c>
      <c r="F270" s="1">
        <f t="shared" si="60"/>
        <v>175</v>
      </c>
      <c r="I270" s="355"/>
    </row>
    <row r="271" spans="1:9" ht="15" hidden="1" x14ac:dyDescent="0.25">
      <c r="A271" s="27">
        <f t="shared" si="55"/>
        <v>72</v>
      </c>
      <c r="B271" s="27">
        <f t="shared" si="56"/>
        <v>288</v>
      </c>
      <c r="C271" s="1">
        <f t="shared" si="57"/>
        <v>216</v>
      </c>
      <c r="D271" s="1">
        <f t="shared" si="58"/>
        <v>900</v>
      </c>
      <c r="E271" s="1">
        <f t="shared" si="59"/>
        <v>360</v>
      </c>
      <c r="F271" s="1">
        <f t="shared" si="60"/>
        <v>180</v>
      </c>
      <c r="I271" s="355"/>
    </row>
    <row r="272" spans="1:9" ht="15" hidden="1" x14ac:dyDescent="0.25">
      <c r="A272" s="27">
        <f t="shared" si="55"/>
        <v>74</v>
      </c>
      <c r="B272" s="27">
        <f t="shared" si="56"/>
        <v>296</v>
      </c>
      <c r="C272" s="1">
        <f t="shared" si="57"/>
        <v>222</v>
      </c>
      <c r="D272" s="1">
        <f t="shared" si="58"/>
        <v>925</v>
      </c>
      <c r="E272" s="1">
        <f t="shared" si="59"/>
        <v>370</v>
      </c>
      <c r="F272" s="1">
        <f t="shared" si="60"/>
        <v>185</v>
      </c>
      <c r="I272" s="355"/>
    </row>
    <row r="273" spans="1:9" ht="15" hidden="1" x14ac:dyDescent="0.25">
      <c r="A273" s="27">
        <f t="shared" si="55"/>
        <v>76</v>
      </c>
      <c r="B273" s="27">
        <f t="shared" si="56"/>
        <v>304</v>
      </c>
      <c r="C273" s="1">
        <f t="shared" si="57"/>
        <v>228</v>
      </c>
      <c r="D273" s="1">
        <f t="shared" si="58"/>
        <v>950</v>
      </c>
      <c r="E273" s="1">
        <f t="shared" si="59"/>
        <v>380</v>
      </c>
      <c r="F273" s="1">
        <f t="shared" si="60"/>
        <v>190</v>
      </c>
      <c r="I273" s="355"/>
    </row>
    <row r="274" spans="1:9" ht="15" hidden="1" x14ac:dyDescent="0.25">
      <c r="A274" s="27">
        <f t="shared" si="55"/>
        <v>78</v>
      </c>
      <c r="B274" s="27">
        <f t="shared" si="56"/>
        <v>312</v>
      </c>
      <c r="C274" s="1">
        <f t="shared" si="57"/>
        <v>234</v>
      </c>
      <c r="D274" s="1">
        <f t="shared" si="58"/>
        <v>975</v>
      </c>
      <c r="E274" s="1">
        <f t="shared" si="59"/>
        <v>390</v>
      </c>
      <c r="F274" s="1">
        <f t="shared" si="60"/>
        <v>195</v>
      </c>
      <c r="I274" s="355"/>
    </row>
    <row r="275" spans="1:9" ht="15" hidden="1" x14ac:dyDescent="0.25">
      <c r="A275" s="27">
        <f t="shared" si="55"/>
        <v>80</v>
      </c>
      <c r="B275" s="27">
        <f t="shared" si="56"/>
        <v>320</v>
      </c>
      <c r="C275" s="1">
        <f t="shared" si="57"/>
        <v>240</v>
      </c>
      <c r="D275" s="1">
        <f t="shared" si="58"/>
        <v>1000</v>
      </c>
      <c r="E275" s="1">
        <f t="shared" si="59"/>
        <v>400</v>
      </c>
      <c r="F275" s="1">
        <f t="shared" si="60"/>
        <v>200</v>
      </c>
      <c r="I275" s="355"/>
    </row>
    <row r="276" spans="1:9" ht="15" hidden="1" x14ac:dyDescent="0.25">
      <c r="A276" s="27">
        <f t="shared" si="55"/>
        <v>82</v>
      </c>
      <c r="B276" s="27">
        <f t="shared" si="56"/>
        <v>328</v>
      </c>
      <c r="C276" s="1">
        <f t="shared" si="57"/>
        <v>246</v>
      </c>
      <c r="D276" s="1">
        <f t="shared" si="58"/>
        <v>1025</v>
      </c>
      <c r="E276" s="1">
        <f t="shared" si="59"/>
        <v>410</v>
      </c>
      <c r="F276" s="1">
        <f t="shared" si="60"/>
        <v>205</v>
      </c>
      <c r="I276" s="355"/>
    </row>
    <row r="277" spans="1:9" ht="15" hidden="1" x14ac:dyDescent="0.25">
      <c r="A277" s="27">
        <f t="shared" si="55"/>
        <v>84</v>
      </c>
      <c r="B277" s="27">
        <f t="shared" si="56"/>
        <v>336</v>
      </c>
      <c r="C277" s="1">
        <f t="shared" si="57"/>
        <v>252</v>
      </c>
      <c r="D277" s="1">
        <f t="shared" si="58"/>
        <v>1050</v>
      </c>
      <c r="E277" s="1">
        <f t="shared" si="59"/>
        <v>420</v>
      </c>
      <c r="F277" s="1">
        <f t="shared" si="60"/>
        <v>210</v>
      </c>
      <c r="I277" s="355"/>
    </row>
    <row r="278" spans="1:9" ht="15" hidden="1" x14ac:dyDescent="0.25">
      <c r="A278" s="27">
        <f t="shared" si="55"/>
        <v>86</v>
      </c>
      <c r="B278" s="27">
        <f t="shared" si="56"/>
        <v>344</v>
      </c>
      <c r="C278" s="1">
        <f t="shared" si="57"/>
        <v>258</v>
      </c>
      <c r="D278" s="1">
        <f t="shared" si="58"/>
        <v>1075</v>
      </c>
      <c r="E278" s="1">
        <f t="shared" si="59"/>
        <v>430</v>
      </c>
      <c r="F278" s="1">
        <f t="shared" si="60"/>
        <v>215</v>
      </c>
      <c r="I278" s="355"/>
    </row>
    <row r="279" spans="1:9" ht="15" hidden="1" x14ac:dyDescent="0.25">
      <c r="A279" s="27">
        <f t="shared" si="55"/>
        <v>88</v>
      </c>
      <c r="B279" s="27">
        <f t="shared" si="56"/>
        <v>352</v>
      </c>
      <c r="C279" s="1">
        <f t="shared" si="57"/>
        <v>264</v>
      </c>
      <c r="D279" s="1">
        <f t="shared" si="58"/>
        <v>1100</v>
      </c>
      <c r="E279" s="1">
        <f t="shared" si="59"/>
        <v>440</v>
      </c>
      <c r="F279" s="1">
        <f t="shared" si="60"/>
        <v>220</v>
      </c>
      <c r="I279" s="355"/>
    </row>
    <row r="280" spans="1:9" ht="15" hidden="1" x14ac:dyDescent="0.25">
      <c r="A280" s="27">
        <f t="shared" si="55"/>
        <v>90</v>
      </c>
      <c r="B280" s="27">
        <f t="shared" si="56"/>
        <v>360</v>
      </c>
      <c r="C280" s="1">
        <f t="shared" si="57"/>
        <v>270</v>
      </c>
      <c r="D280" s="1">
        <f t="shared" si="58"/>
        <v>1125</v>
      </c>
      <c r="E280" s="1">
        <f t="shared" si="59"/>
        <v>450</v>
      </c>
      <c r="F280" s="1">
        <f t="shared" si="60"/>
        <v>225</v>
      </c>
      <c r="I280" s="355"/>
    </row>
    <row r="281" spans="1:9" ht="15" hidden="1" x14ac:dyDescent="0.25">
      <c r="A281" s="27">
        <f t="shared" si="55"/>
        <v>92</v>
      </c>
      <c r="B281" s="27">
        <f t="shared" si="56"/>
        <v>368</v>
      </c>
      <c r="C281" s="1">
        <f t="shared" si="57"/>
        <v>276</v>
      </c>
      <c r="D281" s="1">
        <f t="shared" si="58"/>
        <v>1150</v>
      </c>
      <c r="E281" s="1">
        <f t="shared" si="59"/>
        <v>460</v>
      </c>
      <c r="F281" s="1">
        <f t="shared" si="60"/>
        <v>230</v>
      </c>
      <c r="I281" s="355"/>
    </row>
    <row r="282" spans="1:9" ht="15" hidden="1" x14ac:dyDescent="0.25">
      <c r="A282" s="27">
        <f t="shared" si="55"/>
        <v>94</v>
      </c>
      <c r="B282" s="27">
        <f t="shared" si="56"/>
        <v>376</v>
      </c>
      <c r="C282" s="1">
        <f t="shared" si="57"/>
        <v>282</v>
      </c>
      <c r="D282" s="1">
        <f t="shared" si="58"/>
        <v>1175</v>
      </c>
      <c r="E282" s="1">
        <f t="shared" si="59"/>
        <v>470</v>
      </c>
      <c r="F282" s="1">
        <f t="shared" si="60"/>
        <v>235</v>
      </c>
      <c r="I282" s="355"/>
    </row>
    <row r="283" spans="1:9" ht="15" hidden="1" x14ac:dyDescent="0.25">
      <c r="A283" s="27">
        <f t="shared" si="55"/>
        <v>96</v>
      </c>
      <c r="B283" s="27">
        <f t="shared" si="56"/>
        <v>384</v>
      </c>
      <c r="C283" s="1">
        <f t="shared" si="57"/>
        <v>288</v>
      </c>
      <c r="D283" s="1">
        <f t="shared" si="58"/>
        <v>1200</v>
      </c>
      <c r="E283" s="1">
        <f t="shared" si="59"/>
        <v>480</v>
      </c>
      <c r="F283" s="1">
        <f t="shared" si="60"/>
        <v>240</v>
      </c>
      <c r="I283" s="355"/>
    </row>
    <row r="284" spans="1:9" ht="15" hidden="1" x14ac:dyDescent="0.25">
      <c r="A284" s="27">
        <f t="shared" si="55"/>
        <v>98</v>
      </c>
      <c r="B284" s="27">
        <f t="shared" si="56"/>
        <v>392</v>
      </c>
      <c r="C284" s="1">
        <f t="shared" si="57"/>
        <v>294</v>
      </c>
      <c r="D284" s="1">
        <f t="shared" si="58"/>
        <v>1225</v>
      </c>
      <c r="E284" s="1">
        <f t="shared" si="59"/>
        <v>490</v>
      </c>
      <c r="F284" s="1">
        <f t="shared" si="60"/>
        <v>245</v>
      </c>
      <c r="I284" s="355"/>
    </row>
    <row r="285" spans="1:9" ht="15" hidden="1" x14ac:dyDescent="0.25">
      <c r="A285" s="27">
        <f t="shared" si="55"/>
        <v>100</v>
      </c>
      <c r="B285" s="27">
        <f t="shared" si="56"/>
        <v>400</v>
      </c>
      <c r="C285" s="1">
        <f t="shared" si="57"/>
        <v>300</v>
      </c>
      <c r="D285" s="1">
        <f t="shared" si="58"/>
        <v>1250</v>
      </c>
      <c r="E285" s="1">
        <f t="shared" si="59"/>
        <v>500</v>
      </c>
      <c r="F285" s="1">
        <f t="shared" si="60"/>
        <v>250</v>
      </c>
      <c r="I285" s="355"/>
    </row>
    <row r="286" spans="1:9" ht="15" hidden="1" x14ac:dyDescent="0.25">
      <c r="A286" s="27">
        <f t="shared" si="55"/>
        <v>102</v>
      </c>
      <c r="B286" s="27">
        <f t="shared" si="56"/>
        <v>408</v>
      </c>
      <c r="C286" s="1">
        <f t="shared" si="57"/>
        <v>306</v>
      </c>
      <c r="D286" s="1">
        <f t="shared" si="58"/>
        <v>1275</v>
      </c>
      <c r="E286" s="1">
        <f t="shared" si="59"/>
        <v>510</v>
      </c>
      <c r="F286" s="1">
        <f t="shared" si="60"/>
        <v>255</v>
      </c>
      <c r="I286" s="355"/>
    </row>
    <row r="287" spans="1:9" ht="15" hidden="1" x14ac:dyDescent="0.25">
      <c r="A287" s="27">
        <f t="shared" si="55"/>
        <v>104</v>
      </c>
      <c r="B287" s="27">
        <f t="shared" si="56"/>
        <v>416</v>
      </c>
      <c r="C287" s="1">
        <f t="shared" si="57"/>
        <v>312</v>
      </c>
      <c r="D287" s="1">
        <f t="shared" si="58"/>
        <v>1300</v>
      </c>
      <c r="E287" s="1">
        <f t="shared" si="59"/>
        <v>520</v>
      </c>
      <c r="F287" s="1">
        <f t="shared" si="60"/>
        <v>260</v>
      </c>
      <c r="I287" s="355"/>
    </row>
    <row r="288" spans="1:9" ht="15" hidden="1" x14ac:dyDescent="0.25">
      <c r="A288" s="27">
        <f t="shared" si="55"/>
        <v>106</v>
      </c>
      <c r="B288" s="27">
        <f t="shared" si="56"/>
        <v>424</v>
      </c>
      <c r="C288" s="1">
        <f t="shared" si="57"/>
        <v>318</v>
      </c>
      <c r="D288" s="1">
        <f t="shared" si="58"/>
        <v>1325</v>
      </c>
      <c r="E288" s="1">
        <f t="shared" si="59"/>
        <v>530</v>
      </c>
      <c r="F288" s="1">
        <f t="shared" si="60"/>
        <v>265</v>
      </c>
      <c r="I288" s="355"/>
    </row>
    <row r="289" spans="1:9" ht="15" hidden="1" x14ac:dyDescent="0.25">
      <c r="A289" s="27">
        <f t="shared" si="55"/>
        <v>108</v>
      </c>
      <c r="B289" s="27">
        <f t="shared" si="56"/>
        <v>432</v>
      </c>
      <c r="C289" s="1">
        <f t="shared" si="57"/>
        <v>324</v>
      </c>
      <c r="D289" s="1">
        <f t="shared" si="58"/>
        <v>1350</v>
      </c>
      <c r="E289" s="1">
        <f t="shared" si="59"/>
        <v>540</v>
      </c>
      <c r="F289" s="1">
        <f t="shared" si="60"/>
        <v>270</v>
      </c>
      <c r="I289" s="355"/>
    </row>
    <row r="290" spans="1:9" ht="15" hidden="1" x14ac:dyDescent="0.25">
      <c r="A290" s="27">
        <f t="shared" si="55"/>
        <v>110</v>
      </c>
      <c r="B290" s="27">
        <f t="shared" si="56"/>
        <v>440</v>
      </c>
      <c r="C290" s="1">
        <f t="shared" si="57"/>
        <v>330</v>
      </c>
      <c r="D290" s="1">
        <f t="shared" si="58"/>
        <v>1375</v>
      </c>
      <c r="E290" s="1">
        <f t="shared" si="59"/>
        <v>550</v>
      </c>
      <c r="F290" s="1">
        <f t="shared" si="60"/>
        <v>275</v>
      </c>
      <c r="I290" s="355"/>
    </row>
    <row r="291" spans="1:9" ht="15" hidden="1" x14ac:dyDescent="0.25">
      <c r="A291" s="27">
        <f t="shared" si="55"/>
        <v>112</v>
      </c>
      <c r="B291" s="27">
        <f t="shared" si="56"/>
        <v>448</v>
      </c>
      <c r="C291" s="1">
        <f t="shared" si="57"/>
        <v>336</v>
      </c>
      <c r="D291" s="1">
        <f t="shared" si="58"/>
        <v>1400</v>
      </c>
      <c r="E291" s="1">
        <f t="shared" si="59"/>
        <v>560</v>
      </c>
      <c r="F291" s="1">
        <f t="shared" si="60"/>
        <v>280</v>
      </c>
      <c r="I291" s="355"/>
    </row>
    <row r="292" spans="1:9" ht="15" hidden="1" x14ac:dyDescent="0.25">
      <c r="A292" s="27">
        <f t="shared" si="55"/>
        <v>114</v>
      </c>
      <c r="B292" s="27">
        <f t="shared" si="56"/>
        <v>456</v>
      </c>
      <c r="C292" s="1">
        <f t="shared" si="57"/>
        <v>342</v>
      </c>
      <c r="D292" s="1">
        <f t="shared" si="58"/>
        <v>1425</v>
      </c>
      <c r="E292" s="1">
        <f t="shared" si="59"/>
        <v>570</v>
      </c>
      <c r="F292" s="1">
        <f t="shared" si="60"/>
        <v>285</v>
      </c>
      <c r="I292" s="355"/>
    </row>
    <row r="293" spans="1:9" ht="15" hidden="1" x14ac:dyDescent="0.25">
      <c r="A293" s="27">
        <f t="shared" si="55"/>
        <v>116</v>
      </c>
      <c r="B293" s="27">
        <f t="shared" si="56"/>
        <v>464</v>
      </c>
      <c r="C293" s="1">
        <f t="shared" si="57"/>
        <v>348</v>
      </c>
      <c r="D293" s="1">
        <f t="shared" si="58"/>
        <v>1450</v>
      </c>
      <c r="E293" s="1">
        <f t="shared" si="59"/>
        <v>580</v>
      </c>
      <c r="F293" s="1">
        <f t="shared" si="60"/>
        <v>290</v>
      </c>
      <c r="I293" s="355"/>
    </row>
    <row r="294" spans="1:9" ht="15" hidden="1" x14ac:dyDescent="0.25">
      <c r="A294" s="27">
        <f t="shared" si="55"/>
        <v>118</v>
      </c>
      <c r="B294" s="27">
        <f t="shared" si="56"/>
        <v>472</v>
      </c>
      <c r="C294" s="1">
        <f t="shared" si="57"/>
        <v>354</v>
      </c>
      <c r="D294" s="1">
        <f t="shared" si="58"/>
        <v>1475</v>
      </c>
      <c r="E294" s="1">
        <f t="shared" si="59"/>
        <v>590</v>
      </c>
      <c r="F294" s="1">
        <f t="shared" si="60"/>
        <v>295</v>
      </c>
      <c r="I294" s="355"/>
    </row>
    <row r="295" spans="1:9" ht="15" hidden="1" x14ac:dyDescent="0.25">
      <c r="A295" s="27">
        <f t="shared" si="55"/>
        <v>120</v>
      </c>
      <c r="B295" s="27">
        <f t="shared" si="56"/>
        <v>480</v>
      </c>
      <c r="C295" s="1">
        <f t="shared" si="57"/>
        <v>360</v>
      </c>
      <c r="D295" s="1">
        <f t="shared" si="58"/>
        <v>1500</v>
      </c>
      <c r="E295" s="1">
        <f t="shared" si="59"/>
        <v>600</v>
      </c>
      <c r="F295" s="1">
        <f t="shared" si="60"/>
        <v>300</v>
      </c>
      <c r="I295" s="355"/>
    </row>
    <row r="296" spans="1:9" ht="15" hidden="1" x14ac:dyDescent="0.25">
      <c r="A296" s="27">
        <f t="shared" si="55"/>
        <v>122</v>
      </c>
      <c r="B296" s="27">
        <f t="shared" si="56"/>
        <v>488</v>
      </c>
      <c r="C296" s="1">
        <f t="shared" si="57"/>
        <v>366</v>
      </c>
      <c r="D296" s="1">
        <f t="shared" si="58"/>
        <v>1525</v>
      </c>
      <c r="E296" s="1">
        <f t="shared" si="59"/>
        <v>610</v>
      </c>
      <c r="F296" s="1">
        <f t="shared" si="60"/>
        <v>305</v>
      </c>
      <c r="I296" s="355"/>
    </row>
    <row r="297" spans="1:9" ht="15" hidden="1" x14ac:dyDescent="0.25">
      <c r="A297" s="27">
        <f t="shared" si="55"/>
        <v>124</v>
      </c>
      <c r="B297" s="27">
        <f t="shared" si="56"/>
        <v>496</v>
      </c>
      <c r="C297" s="1">
        <f t="shared" si="57"/>
        <v>372</v>
      </c>
      <c r="D297" s="1">
        <f t="shared" si="58"/>
        <v>1550</v>
      </c>
      <c r="E297" s="1">
        <f t="shared" si="59"/>
        <v>620</v>
      </c>
      <c r="F297" s="1">
        <f t="shared" si="60"/>
        <v>310</v>
      </c>
      <c r="I297" s="355"/>
    </row>
    <row r="298" spans="1:9" ht="15" hidden="1" x14ac:dyDescent="0.25">
      <c r="A298" s="27">
        <f t="shared" si="55"/>
        <v>126</v>
      </c>
      <c r="B298" s="27">
        <f t="shared" si="56"/>
        <v>504</v>
      </c>
      <c r="C298" s="1">
        <f t="shared" si="57"/>
        <v>378</v>
      </c>
      <c r="D298" s="1">
        <f t="shared" si="58"/>
        <v>1575</v>
      </c>
      <c r="E298" s="1">
        <f t="shared" si="59"/>
        <v>630</v>
      </c>
      <c r="F298" s="1">
        <f t="shared" si="60"/>
        <v>315</v>
      </c>
      <c r="I298" s="355"/>
    </row>
    <row r="299" spans="1:9" ht="15" hidden="1" x14ac:dyDescent="0.25">
      <c r="A299" s="27">
        <f t="shared" si="55"/>
        <v>128</v>
      </c>
      <c r="B299" s="27">
        <f t="shared" si="56"/>
        <v>512</v>
      </c>
      <c r="C299" s="1">
        <f t="shared" si="57"/>
        <v>384</v>
      </c>
      <c r="D299" s="1">
        <f t="shared" si="58"/>
        <v>1600</v>
      </c>
      <c r="E299" s="1">
        <f t="shared" si="59"/>
        <v>640</v>
      </c>
      <c r="F299" s="1">
        <f t="shared" si="60"/>
        <v>320</v>
      </c>
      <c r="I299" s="355"/>
    </row>
    <row r="300" spans="1:9" ht="15" hidden="1" x14ac:dyDescent="0.25">
      <c r="A300" s="27">
        <f t="shared" si="55"/>
        <v>130</v>
      </c>
      <c r="B300" s="27">
        <f t="shared" si="56"/>
        <v>520</v>
      </c>
      <c r="C300" s="1">
        <f t="shared" si="57"/>
        <v>390</v>
      </c>
      <c r="D300" s="1">
        <f t="shared" si="58"/>
        <v>1625</v>
      </c>
      <c r="E300" s="1">
        <f t="shared" si="59"/>
        <v>650</v>
      </c>
      <c r="F300" s="1">
        <f t="shared" si="60"/>
        <v>325</v>
      </c>
      <c r="I300" s="355"/>
    </row>
    <row r="301" spans="1:9" ht="15" hidden="1" x14ac:dyDescent="0.25">
      <c r="A301" s="27">
        <f t="shared" ref="A301:A348" si="61">A300+2</f>
        <v>132</v>
      </c>
      <c r="B301" s="27">
        <f t="shared" ref="B301:B348" si="62">B300+8</f>
        <v>528</v>
      </c>
      <c r="C301" s="1">
        <f t="shared" ref="C301:C348" si="63">C300+6</f>
        <v>396</v>
      </c>
      <c r="D301" s="1">
        <f t="shared" ref="D301:D348" si="64">D300+25</f>
        <v>1650</v>
      </c>
      <c r="E301" s="1">
        <f t="shared" ref="E301:E348" si="65">E300+10</f>
        <v>660</v>
      </c>
      <c r="F301" s="1">
        <f t="shared" ref="F301:F348" si="66">F300+5</f>
        <v>330</v>
      </c>
      <c r="I301" s="355"/>
    </row>
    <row r="302" spans="1:9" ht="15" hidden="1" x14ac:dyDescent="0.25">
      <c r="A302" s="27">
        <f t="shared" si="61"/>
        <v>134</v>
      </c>
      <c r="B302" s="27">
        <f t="shared" si="62"/>
        <v>536</v>
      </c>
      <c r="C302" s="1">
        <f t="shared" si="63"/>
        <v>402</v>
      </c>
      <c r="D302" s="1">
        <f t="shared" si="64"/>
        <v>1675</v>
      </c>
      <c r="E302" s="1">
        <f t="shared" si="65"/>
        <v>670</v>
      </c>
      <c r="F302" s="1">
        <f t="shared" si="66"/>
        <v>335</v>
      </c>
      <c r="I302" s="355"/>
    </row>
    <row r="303" spans="1:9" ht="15" hidden="1" x14ac:dyDescent="0.25">
      <c r="A303" s="27">
        <f t="shared" si="61"/>
        <v>136</v>
      </c>
      <c r="B303" s="27">
        <f t="shared" si="62"/>
        <v>544</v>
      </c>
      <c r="C303" s="1">
        <f t="shared" si="63"/>
        <v>408</v>
      </c>
      <c r="D303" s="1">
        <f t="shared" si="64"/>
        <v>1700</v>
      </c>
      <c r="E303" s="1">
        <f t="shared" si="65"/>
        <v>680</v>
      </c>
      <c r="F303" s="1">
        <f t="shared" si="66"/>
        <v>340</v>
      </c>
      <c r="I303" s="355"/>
    </row>
    <row r="304" spans="1:9" ht="15" hidden="1" x14ac:dyDescent="0.25">
      <c r="A304" s="27">
        <f t="shared" si="61"/>
        <v>138</v>
      </c>
      <c r="B304" s="27">
        <f t="shared" si="62"/>
        <v>552</v>
      </c>
      <c r="C304" s="1">
        <f t="shared" si="63"/>
        <v>414</v>
      </c>
      <c r="D304" s="1">
        <f t="shared" si="64"/>
        <v>1725</v>
      </c>
      <c r="E304" s="1">
        <f t="shared" si="65"/>
        <v>690</v>
      </c>
      <c r="F304" s="1">
        <f t="shared" si="66"/>
        <v>345</v>
      </c>
      <c r="I304" s="355"/>
    </row>
    <row r="305" spans="1:9" ht="15" hidden="1" x14ac:dyDescent="0.25">
      <c r="A305" s="27">
        <f t="shared" si="61"/>
        <v>140</v>
      </c>
      <c r="B305" s="27">
        <f t="shared" si="62"/>
        <v>560</v>
      </c>
      <c r="C305" s="1">
        <f t="shared" si="63"/>
        <v>420</v>
      </c>
      <c r="D305" s="1">
        <f t="shared" si="64"/>
        <v>1750</v>
      </c>
      <c r="E305" s="1">
        <f t="shared" si="65"/>
        <v>700</v>
      </c>
      <c r="F305" s="1">
        <f t="shared" si="66"/>
        <v>350</v>
      </c>
      <c r="I305" s="355"/>
    </row>
    <row r="306" spans="1:9" ht="15" hidden="1" x14ac:dyDescent="0.25">
      <c r="A306" s="27">
        <f t="shared" si="61"/>
        <v>142</v>
      </c>
      <c r="B306" s="27">
        <f t="shared" si="62"/>
        <v>568</v>
      </c>
      <c r="C306" s="1">
        <f t="shared" si="63"/>
        <v>426</v>
      </c>
      <c r="D306" s="1">
        <f t="shared" si="64"/>
        <v>1775</v>
      </c>
      <c r="E306" s="1">
        <f t="shared" si="65"/>
        <v>710</v>
      </c>
      <c r="F306" s="1">
        <f t="shared" si="66"/>
        <v>355</v>
      </c>
      <c r="I306" s="355"/>
    </row>
    <row r="307" spans="1:9" ht="15" hidden="1" x14ac:dyDescent="0.25">
      <c r="A307" s="27">
        <f t="shared" si="61"/>
        <v>144</v>
      </c>
      <c r="B307" s="27">
        <f t="shared" si="62"/>
        <v>576</v>
      </c>
      <c r="C307" s="1">
        <f t="shared" si="63"/>
        <v>432</v>
      </c>
      <c r="D307" s="1">
        <f t="shared" si="64"/>
        <v>1800</v>
      </c>
      <c r="E307" s="1">
        <f t="shared" si="65"/>
        <v>720</v>
      </c>
      <c r="F307" s="1">
        <f t="shared" si="66"/>
        <v>360</v>
      </c>
      <c r="I307" s="355"/>
    </row>
    <row r="308" spans="1:9" ht="15" hidden="1" x14ac:dyDescent="0.25">
      <c r="A308" s="27">
        <f t="shared" si="61"/>
        <v>146</v>
      </c>
      <c r="B308" s="27">
        <f t="shared" si="62"/>
        <v>584</v>
      </c>
      <c r="C308" s="1">
        <f t="shared" si="63"/>
        <v>438</v>
      </c>
      <c r="D308" s="1">
        <f t="shared" si="64"/>
        <v>1825</v>
      </c>
      <c r="E308" s="1">
        <f t="shared" si="65"/>
        <v>730</v>
      </c>
      <c r="F308" s="1">
        <f t="shared" si="66"/>
        <v>365</v>
      </c>
      <c r="I308" s="355"/>
    </row>
    <row r="309" spans="1:9" ht="15" hidden="1" x14ac:dyDescent="0.25">
      <c r="A309" s="27">
        <f t="shared" si="61"/>
        <v>148</v>
      </c>
      <c r="B309" s="27">
        <f t="shared" si="62"/>
        <v>592</v>
      </c>
      <c r="C309" s="1">
        <f t="shared" si="63"/>
        <v>444</v>
      </c>
      <c r="D309" s="1">
        <f t="shared" si="64"/>
        <v>1850</v>
      </c>
      <c r="E309" s="1">
        <f t="shared" si="65"/>
        <v>740</v>
      </c>
      <c r="F309" s="1">
        <f t="shared" si="66"/>
        <v>370</v>
      </c>
      <c r="I309" s="355"/>
    </row>
    <row r="310" spans="1:9" ht="15" hidden="1" x14ac:dyDescent="0.25">
      <c r="A310" s="27">
        <f t="shared" si="61"/>
        <v>150</v>
      </c>
      <c r="B310" s="27">
        <f t="shared" si="62"/>
        <v>600</v>
      </c>
      <c r="C310" s="1">
        <f t="shared" si="63"/>
        <v>450</v>
      </c>
      <c r="D310" s="1">
        <f t="shared" si="64"/>
        <v>1875</v>
      </c>
      <c r="E310" s="1">
        <f t="shared" si="65"/>
        <v>750</v>
      </c>
      <c r="F310" s="1">
        <f t="shared" si="66"/>
        <v>375</v>
      </c>
      <c r="I310" s="355"/>
    </row>
    <row r="311" spans="1:9" ht="15" hidden="1" x14ac:dyDescent="0.25">
      <c r="A311" s="27">
        <f t="shared" si="61"/>
        <v>152</v>
      </c>
      <c r="B311" s="27">
        <f t="shared" si="62"/>
        <v>608</v>
      </c>
      <c r="C311" s="1">
        <f t="shared" si="63"/>
        <v>456</v>
      </c>
      <c r="D311" s="1">
        <f t="shared" si="64"/>
        <v>1900</v>
      </c>
      <c r="E311" s="1">
        <f t="shared" si="65"/>
        <v>760</v>
      </c>
      <c r="F311" s="1">
        <f t="shared" si="66"/>
        <v>380</v>
      </c>
      <c r="I311" s="355"/>
    </row>
    <row r="312" spans="1:9" ht="15" hidden="1" x14ac:dyDescent="0.25">
      <c r="A312" s="27">
        <f t="shared" si="61"/>
        <v>154</v>
      </c>
      <c r="B312" s="27">
        <f t="shared" si="62"/>
        <v>616</v>
      </c>
      <c r="C312" s="1">
        <f t="shared" si="63"/>
        <v>462</v>
      </c>
      <c r="D312" s="1">
        <f t="shared" si="64"/>
        <v>1925</v>
      </c>
      <c r="E312" s="1">
        <f t="shared" si="65"/>
        <v>770</v>
      </c>
      <c r="F312" s="1">
        <f t="shared" si="66"/>
        <v>385</v>
      </c>
      <c r="I312" s="355"/>
    </row>
    <row r="313" spans="1:9" ht="15" hidden="1" x14ac:dyDescent="0.25">
      <c r="A313" s="27">
        <f t="shared" si="61"/>
        <v>156</v>
      </c>
      <c r="B313" s="27">
        <f t="shared" si="62"/>
        <v>624</v>
      </c>
      <c r="C313" s="1">
        <f t="shared" si="63"/>
        <v>468</v>
      </c>
      <c r="D313" s="1">
        <f t="shared" si="64"/>
        <v>1950</v>
      </c>
      <c r="E313" s="1">
        <f t="shared" si="65"/>
        <v>780</v>
      </c>
      <c r="F313" s="1">
        <f t="shared" si="66"/>
        <v>390</v>
      </c>
      <c r="I313" s="355"/>
    </row>
    <row r="314" spans="1:9" ht="15" hidden="1" x14ac:dyDescent="0.25">
      <c r="A314" s="27">
        <f t="shared" si="61"/>
        <v>158</v>
      </c>
      <c r="B314" s="27">
        <f t="shared" si="62"/>
        <v>632</v>
      </c>
      <c r="C314" s="1">
        <f t="shared" si="63"/>
        <v>474</v>
      </c>
      <c r="D314" s="1">
        <f t="shared" si="64"/>
        <v>1975</v>
      </c>
      <c r="E314" s="1">
        <f t="shared" si="65"/>
        <v>790</v>
      </c>
      <c r="F314" s="1">
        <f t="shared" si="66"/>
        <v>395</v>
      </c>
      <c r="I314" s="355"/>
    </row>
    <row r="315" spans="1:9" ht="15" hidden="1" x14ac:dyDescent="0.25">
      <c r="A315" s="27">
        <f t="shared" si="61"/>
        <v>160</v>
      </c>
      <c r="B315" s="27">
        <f t="shared" si="62"/>
        <v>640</v>
      </c>
      <c r="C315" s="1">
        <f t="shared" si="63"/>
        <v>480</v>
      </c>
      <c r="D315" s="1">
        <f t="shared" si="64"/>
        <v>2000</v>
      </c>
      <c r="E315" s="1">
        <f t="shared" si="65"/>
        <v>800</v>
      </c>
      <c r="F315" s="1">
        <f t="shared" si="66"/>
        <v>400</v>
      </c>
      <c r="I315" s="355"/>
    </row>
    <row r="316" spans="1:9" ht="15" hidden="1" x14ac:dyDescent="0.25">
      <c r="A316" s="27">
        <f t="shared" si="61"/>
        <v>162</v>
      </c>
      <c r="B316" s="27">
        <f t="shared" si="62"/>
        <v>648</v>
      </c>
      <c r="C316" s="1">
        <f t="shared" si="63"/>
        <v>486</v>
      </c>
      <c r="D316" s="1">
        <f t="shared" si="64"/>
        <v>2025</v>
      </c>
      <c r="E316" s="1">
        <f t="shared" si="65"/>
        <v>810</v>
      </c>
      <c r="F316" s="1">
        <f t="shared" si="66"/>
        <v>405</v>
      </c>
      <c r="I316" s="355"/>
    </row>
    <row r="317" spans="1:9" ht="15" hidden="1" x14ac:dyDescent="0.25">
      <c r="A317" s="27">
        <f t="shared" si="61"/>
        <v>164</v>
      </c>
      <c r="B317" s="27">
        <f t="shared" si="62"/>
        <v>656</v>
      </c>
      <c r="C317" s="1">
        <f t="shared" si="63"/>
        <v>492</v>
      </c>
      <c r="D317" s="1">
        <f t="shared" si="64"/>
        <v>2050</v>
      </c>
      <c r="E317" s="1">
        <f t="shared" si="65"/>
        <v>820</v>
      </c>
      <c r="F317" s="1">
        <f t="shared" si="66"/>
        <v>410</v>
      </c>
      <c r="I317" s="355"/>
    </row>
    <row r="318" spans="1:9" ht="15" hidden="1" x14ac:dyDescent="0.25">
      <c r="A318" s="27">
        <f t="shared" si="61"/>
        <v>166</v>
      </c>
      <c r="B318" s="27">
        <f t="shared" si="62"/>
        <v>664</v>
      </c>
      <c r="C318" s="1">
        <f t="shared" si="63"/>
        <v>498</v>
      </c>
      <c r="D318" s="1">
        <f t="shared" si="64"/>
        <v>2075</v>
      </c>
      <c r="E318" s="1">
        <f t="shared" si="65"/>
        <v>830</v>
      </c>
      <c r="F318" s="1">
        <f t="shared" si="66"/>
        <v>415</v>
      </c>
      <c r="I318" s="355"/>
    </row>
    <row r="319" spans="1:9" ht="15" hidden="1" x14ac:dyDescent="0.25">
      <c r="A319" s="27">
        <f t="shared" si="61"/>
        <v>168</v>
      </c>
      <c r="B319" s="27">
        <f t="shared" si="62"/>
        <v>672</v>
      </c>
      <c r="C319" s="1">
        <f t="shared" si="63"/>
        <v>504</v>
      </c>
      <c r="D319" s="1">
        <f t="shared" si="64"/>
        <v>2100</v>
      </c>
      <c r="E319" s="1">
        <f t="shared" si="65"/>
        <v>840</v>
      </c>
      <c r="F319" s="1">
        <f t="shared" si="66"/>
        <v>420</v>
      </c>
      <c r="I319" s="355"/>
    </row>
    <row r="320" spans="1:9" ht="15" hidden="1" x14ac:dyDescent="0.25">
      <c r="A320" s="27">
        <f t="shared" si="61"/>
        <v>170</v>
      </c>
      <c r="B320" s="27">
        <f t="shared" si="62"/>
        <v>680</v>
      </c>
      <c r="C320" s="1">
        <f t="shared" si="63"/>
        <v>510</v>
      </c>
      <c r="D320" s="1">
        <f t="shared" si="64"/>
        <v>2125</v>
      </c>
      <c r="E320" s="1">
        <f t="shared" si="65"/>
        <v>850</v>
      </c>
      <c r="F320" s="1">
        <f t="shared" si="66"/>
        <v>425</v>
      </c>
      <c r="I320" s="355"/>
    </row>
    <row r="321" spans="1:9" ht="15" hidden="1" x14ac:dyDescent="0.25">
      <c r="A321" s="27">
        <f t="shared" si="61"/>
        <v>172</v>
      </c>
      <c r="B321" s="27">
        <f t="shared" si="62"/>
        <v>688</v>
      </c>
      <c r="C321" s="1">
        <f t="shared" si="63"/>
        <v>516</v>
      </c>
      <c r="D321" s="1">
        <f t="shared" si="64"/>
        <v>2150</v>
      </c>
      <c r="E321" s="1">
        <f t="shared" si="65"/>
        <v>860</v>
      </c>
      <c r="F321" s="1">
        <f t="shared" si="66"/>
        <v>430</v>
      </c>
      <c r="I321" s="355"/>
    </row>
    <row r="322" spans="1:9" ht="15" hidden="1" x14ac:dyDescent="0.25">
      <c r="A322" s="27">
        <f t="shared" si="61"/>
        <v>174</v>
      </c>
      <c r="B322" s="27">
        <f t="shared" si="62"/>
        <v>696</v>
      </c>
      <c r="C322" s="1">
        <f t="shared" si="63"/>
        <v>522</v>
      </c>
      <c r="D322" s="1">
        <f t="shared" si="64"/>
        <v>2175</v>
      </c>
      <c r="E322" s="1">
        <f t="shared" si="65"/>
        <v>870</v>
      </c>
      <c r="F322" s="1">
        <f t="shared" si="66"/>
        <v>435</v>
      </c>
      <c r="I322" s="355"/>
    </row>
    <row r="323" spans="1:9" ht="15" hidden="1" x14ac:dyDescent="0.25">
      <c r="A323" s="27">
        <f t="shared" si="61"/>
        <v>176</v>
      </c>
      <c r="B323" s="27">
        <f t="shared" si="62"/>
        <v>704</v>
      </c>
      <c r="C323" s="1">
        <f t="shared" si="63"/>
        <v>528</v>
      </c>
      <c r="D323" s="1">
        <f t="shared" si="64"/>
        <v>2200</v>
      </c>
      <c r="E323" s="1">
        <f t="shared" si="65"/>
        <v>880</v>
      </c>
      <c r="F323" s="1">
        <f t="shared" si="66"/>
        <v>440</v>
      </c>
      <c r="I323" s="355"/>
    </row>
    <row r="324" spans="1:9" ht="15" hidden="1" x14ac:dyDescent="0.25">
      <c r="A324" s="27">
        <f t="shared" si="61"/>
        <v>178</v>
      </c>
      <c r="B324" s="27">
        <f t="shared" si="62"/>
        <v>712</v>
      </c>
      <c r="C324" s="1">
        <f t="shared" si="63"/>
        <v>534</v>
      </c>
      <c r="D324" s="1">
        <f t="shared" si="64"/>
        <v>2225</v>
      </c>
      <c r="E324" s="1">
        <f t="shared" si="65"/>
        <v>890</v>
      </c>
      <c r="F324" s="1">
        <f t="shared" si="66"/>
        <v>445</v>
      </c>
      <c r="I324" s="355"/>
    </row>
    <row r="325" spans="1:9" ht="15" hidden="1" x14ac:dyDescent="0.25">
      <c r="A325" s="27">
        <f t="shared" si="61"/>
        <v>180</v>
      </c>
      <c r="B325" s="27">
        <f t="shared" si="62"/>
        <v>720</v>
      </c>
      <c r="C325" s="1">
        <f t="shared" si="63"/>
        <v>540</v>
      </c>
      <c r="D325" s="1">
        <f t="shared" si="64"/>
        <v>2250</v>
      </c>
      <c r="E325" s="1">
        <f t="shared" si="65"/>
        <v>900</v>
      </c>
      <c r="F325" s="1">
        <f t="shared" si="66"/>
        <v>450</v>
      </c>
      <c r="I325" s="355"/>
    </row>
    <row r="326" spans="1:9" ht="15" hidden="1" x14ac:dyDescent="0.25">
      <c r="A326" s="27">
        <f t="shared" si="61"/>
        <v>182</v>
      </c>
      <c r="B326" s="27">
        <f t="shared" si="62"/>
        <v>728</v>
      </c>
      <c r="C326" s="1">
        <f t="shared" si="63"/>
        <v>546</v>
      </c>
      <c r="D326" s="1">
        <f t="shared" si="64"/>
        <v>2275</v>
      </c>
      <c r="E326" s="1">
        <f t="shared" si="65"/>
        <v>910</v>
      </c>
      <c r="F326" s="1">
        <f t="shared" si="66"/>
        <v>455</v>
      </c>
      <c r="I326" s="355"/>
    </row>
    <row r="327" spans="1:9" ht="15" hidden="1" x14ac:dyDescent="0.25">
      <c r="A327" s="27">
        <f t="shared" si="61"/>
        <v>184</v>
      </c>
      <c r="B327" s="27">
        <f t="shared" si="62"/>
        <v>736</v>
      </c>
      <c r="C327" s="1">
        <f t="shared" si="63"/>
        <v>552</v>
      </c>
      <c r="D327" s="1">
        <f t="shared" si="64"/>
        <v>2300</v>
      </c>
      <c r="E327" s="1">
        <f t="shared" si="65"/>
        <v>920</v>
      </c>
      <c r="F327" s="1">
        <f t="shared" si="66"/>
        <v>460</v>
      </c>
      <c r="I327" s="355"/>
    </row>
    <row r="328" spans="1:9" ht="15" hidden="1" x14ac:dyDescent="0.25">
      <c r="A328" s="27">
        <f t="shared" si="61"/>
        <v>186</v>
      </c>
      <c r="B328" s="27">
        <f t="shared" si="62"/>
        <v>744</v>
      </c>
      <c r="C328" s="1">
        <f t="shared" si="63"/>
        <v>558</v>
      </c>
      <c r="D328" s="1">
        <f t="shared" si="64"/>
        <v>2325</v>
      </c>
      <c r="E328" s="1">
        <f t="shared" si="65"/>
        <v>930</v>
      </c>
      <c r="F328" s="1">
        <f t="shared" si="66"/>
        <v>465</v>
      </c>
      <c r="I328" s="355"/>
    </row>
    <row r="329" spans="1:9" ht="15" hidden="1" x14ac:dyDescent="0.25">
      <c r="A329" s="27">
        <f t="shared" si="61"/>
        <v>188</v>
      </c>
      <c r="B329" s="27">
        <f t="shared" si="62"/>
        <v>752</v>
      </c>
      <c r="C329" s="1">
        <f t="shared" si="63"/>
        <v>564</v>
      </c>
      <c r="D329" s="1">
        <f t="shared" si="64"/>
        <v>2350</v>
      </c>
      <c r="E329" s="1">
        <f t="shared" si="65"/>
        <v>940</v>
      </c>
      <c r="F329" s="1">
        <f t="shared" si="66"/>
        <v>470</v>
      </c>
      <c r="I329" s="355"/>
    </row>
    <row r="330" spans="1:9" ht="15" hidden="1" x14ac:dyDescent="0.25">
      <c r="A330" s="27">
        <f t="shared" si="61"/>
        <v>190</v>
      </c>
      <c r="B330" s="27">
        <f t="shared" si="62"/>
        <v>760</v>
      </c>
      <c r="C330" s="1">
        <f t="shared" si="63"/>
        <v>570</v>
      </c>
      <c r="D330" s="1">
        <f t="shared" si="64"/>
        <v>2375</v>
      </c>
      <c r="E330" s="1">
        <f t="shared" si="65"/>
        <v>950</v>
      </c>
      <c r="F330" s="1">
        <f t="shared" si="66"/>
        <v>475</v>
      </c>
      <c r="I330" s="355"/>
    </row>
    <row r="331" spans="1:9" ht="15" hidden="1" x14ac:dyDescent="0.25">
      <c r="A331" s="27">
        <f t="shared" si="61"/>
        <v>192</v>
      </c>
      <c r="B331" s="27">
        <f t="shared" si="62"/>
        <v>768</v>
      </c>
      <c r="C331" s="1">
        <f t="shared" si="63"/>
        <v>576</v>
      </c>
      <c r="D331" s="1">
        <f t="shared" si="64"/>
        <v>2400</v>
      </c>
      <c r="E331" s="1">
        <f t="shared" si="65"/>
        <v>960</v>
      </c>
      <c r="F331" s="1">
        <f t="shared" si="66"/>
        <v>480</v>
      </c>
      <c r="I331" s="355"/>
    </row>
    <row r="332" spans="1:9" ht="15" hidden="1" x14ac:dyDescent="0.25">
      <c r="A332" s="27">
        <f t="shared" si="61"/>
        <v>194</v>
      </c>
      <c r="B332" s="27">
        <f t="shared" si="62"/>
        <v>776</v>
      </c>
      <c r="C332" s="1">
        <f t="shared" si="63"/>
        <v>582</v>
      </c>
      <c r="D332" s="1">
        <f t="shared" si="64"/>
        <v>2425</v>
      </c>
      <c r="E332" s="1">
        <f t="shared" si="65"/>
        <v>970</v>
      </c>
      <c r="F332" s="1">
        <f t="shared" si="66"/>
        <v>485</v>
      </c>
      <c r="I332" s="355"/>
    </row>
    <row r="333" spans="1:9" ht="15" hidden="1" x14ac:dyDescent="0.25">
      <c r="A333" s="27">
        <f t="shared" si="61"/>
        <v>196</v>
      </c>
      <c r="B333" s="27">
        <f t="shared" si="62"/>
        <v>784</v>
      </c>
      <c r="C333" s="1">
        <f t="shared" si="63"/>
        <v>588</v>
      </c>
      <c r="D333" s="1">
        <f t="shared" si="64"/>
        <v>2450</v>
      </c>
      <c r="E333" s="1">
        <f t="shared" si="65"/>
        <v>980</v>
      </c>
      <c r="F333" s="1">
        <f t="shared" si="66"/>
        <v>490</v>
      </c>
      <c r="I333" s="355"/>
    </row>
    <row r="334" spans="1:9" ht="15" hidden="1" x14ac:dyDescent="0.25">
      <c r="A334" s="27">
        <f t="shared" si="61"/>
        <v>198</v>
      </c>
      <c r="B334" s="27">
        <f t="shared" si="62"/>
        <v>792</v>
      </c>
      <c r="C334" s="1">
        <f t="shared" si="63"/>
        <v>594</v>
      </c>
      <c r="D334" s="1">
        <f t="shared" si="64"/>
        <v>2475</v>
      </c>
      <c r="E334" s="1">
        <f t="shared" si="65"/>
        <v>990</v>
      </c>
      <c r="F334" s="1">
        <f t="shared" si="66"/>
        <v>495</v>
      </c>
      <c r="I334" s="355"/>
    </row>
    <row r="335" spans="1:9" ht="15" hidden="1" x14ac:dyDescent="0.25">
      <c r="A335" s="27">
        <f t="shared" si="61"/>
        <v>200</v>
      </c>
      <c r="B335" s="27">
        <f t="shared" si="62"/>
        <v>800</v>
      </c>
      <c r="C335" s="1">
        <f t="shared" si="63"/>
        <v>600</v>
      </c>
      <c r="D335" s="1">
        <f t="shared" si="64"/>
        <v>2500</v>
      </c>
      <c r="E335" s="1">
        <f t="shared" si="65"/>
        <v>1000</v>
      </c>
      <c r="F335" s="1">
        <f t="shared" si="66"/>
        <v>500</v>
      </c>
      <c r="I335" s="355"/>
    </row>
    <row r="336" spans="1:9" ht="15" hidden="1" x14ac:dyDescent="0.25">
      <c r="A336" s="27">
        <f t="shared" si="61"/>
        <v>202</v>
      </c>
      <c r="B336" s="27">
        <f t="shared" si="62"/>
        <v>808</v>
      </c>
      <c r="C336" s="1">
        <f t="shared" si="63"/>
        <v>606</v>
      </c>
      <c r="D336" s="1">
        <f t="shared" si="64"/>
        <v>2525</v>
      </c>
      <c r="E336" s="1">
        <f t="shared" si="65"/>
        <v>1010</v>
      </c>
      <c r="F336" s="1">
        <f t="shared" si="66"/>
        <v>505</v>
      </c>
      <c r="I336" s="355"/>
    </row>
    <row r="337" spans="1:9" ht="15" hidden="1" x14ac:dyDescent="0.25">
      <c r="A337" s="27">
        <f t="shared" si="61"/>
        <v>204</v>
      </c>
      <c r="B337" s="27">
        <f t="shared" si="62"/>
        <v>816</v>
      </c>
      <c r="C337" s="1">
        <f t="shared" si="63"/>
        <v>612</v>
      </c>
      <c r="D337" s="1">
        <f t="shared" si="64"/>
        <v>2550</v>
      </c>
      <c r="E337" s="1">
        <f t="shared" si="65"/>
        <v>1020</v>
      </c>
      <c r="F337" s="1">
        <f t="shared" si="66"/>
        <v>510</v>
      </c>
      <c r="I337" s="355"/>
    </row>
    <row r="338" spans="1:9" ht="15" hidden="1" x14ac:dyDescent="0.25">
      <c r="A338" s="27">
        <f t="shared" si="61"/>
        <v>206</v>
      </c>
      <c r="B338" s="27">
        <f t="shared" si="62"/>
        <v>824</v>
      </c>
      <c r="C338" s="1">
        <f t="shared" si="63"/>
        <v>618</v>
      </c>
      <c r="D338" s="1">
        <f t="shared" si="64"/>
        <v>2575</v>
      </c>
      <c r="E338" s="1">
        <f t="shared" si="65"/>
        <v>1030</v>
      </c>
      <c r="F338" s="1">
        <f t="shared" si="66"/>
        <v>515</v>
      </c>
      <c r="I338" s="355"/>
    </row>
    <row r="339" spans="1:9" ht="15" hidden="1" x14ac:dyDescent="0.25">
      <c r="A339" s="27">
        <f t="shared" si="61"/>
        <v>208</v>
      </c>
      <c r="B339" s="27">
        <f t="shared" si="62"/>
        <v>832</v>
      </c>
      <c r="C339" s="1">
        <f t="shared" si="63"/>
        <v>624</v>
      </c>
      <c r="D339" s="1">
        <f t="shared" si="64"/>
        <v>2600</v>
      </c>
      <c r="E339" s="1">
        <f t="shared" si="65"/>
        <v>1040</v>
      </c>
      <c r="F339" s="1">
        <f t="shared" si="66"/>
        <v>520</v>
      </c>
      <c r="I339" s="355"/>
    </row>
    <row r="340" spans="1:9" ht="15" hidden="1" x14ac:dyDescent="0.25">
      <c r="A340" s="27">
        <f t="shared" si="61"/>
        <v>210</v>
      </c>
      <c r="B340" s="27">
        <f t="shared" si="62"/>
        <v>840</v>
      </c>
      <c r="C340" s="1">
        <f t="shared" si="63"/>
        <v>630</v>
      </c>
      <c r="D340" s="1">
        <f t="shared" si="64"/>
        <v>2625</v>
      </c>
      <c r="E340" s="1">
        <f t="shared" si="65"/>
        <v>1050</v>
      </c>
      <c r="F340" s="1">
        <f t="shared" si="66"/>
        <v>525</v>
      </c>
      <c r="I340" s="355"/>
    </row>
    <row r="341" spans="1:9" ht="15" hidden="1" x14ac:dyDescent="0.25">
      <c r="A341" s="27">
        <f t="shared" si="61"/>
        <v>212</v>
      </c>
      <c r="B341" s="27">
        <f t="shared" si="62"/>
        <v>848</v>
      </c>
      <c r="C341" s="1">
        <f t="shared" si="63"/>
        <v>636</v>
      </c>
      <c r="D341" s="1">
        <f t="shared" si="64"/>
        <v>2650</v>
      </c>
      <c r="E341" s="1">
        <f t="shared" si="65"/>
        <v>1060</v>
      </c>
      <c r="F341" s="1">
        <f t="shared" si="66"/>
        <v>530</v>
      </c>
      <c r="I341" s="355"/>
    </row>
    <row r="342" spans="1:9" ht="15" hidden="1" x14ac:dyDescent="0.25">
      <c r="A342" s="27">
        <f t="shared" si="61"/>
        <v>214</v>
      </c>
      <c r="B342" s="27">
        <f t="shared" si="62"/>
        <v>856</v>
      </c>
      <c r="C342" s="1">
        <f t="shared" si="63"/>
        <v>642</v>
      </c>
      <c r="D342" s="1">
        <f t="shared" si="64"/>
        <v>2675</v>
      </c>
      <c r="E342" s="1">
        <f t="shared" si="65"/>
        <v>1070</v>
      </c>
      <c r="F342" s="1">
        <f t="shared" si="66"/>
        <v>535</v>
      </c>
      <c r="I342" s="355"/>
    </row>
    <row r="343" spans="1:9" ht="15" hidden="1" x14ac:dyDescent="0.25">
      <c r="A343" s="27">
        <f t="shared" si="61"/>
        <v>216</v>
      </c>
      <c r="B343" s="27">
        <f t="shared" si="62"/>
        <v>864</v>
      </c>
      <c r="C343" s="1">
        <f t="shared" si="63"/>
        <v>648</v>
      </c>
      <c r="D343" s="1">
        <f t="shared" si="64"/>
        <v>2700</v>
      </c>
      <c r="E343" s="1">
        <f t="shared" si="65"/>
        <v>1080</v>
      </c>
      <c r="F343" s="1">
        <f t="shared" si="66"/>
        <v>540</v>
      </c>
      <c r="I343" s="355"/>
    </row>
    <row r="344" spans="1:9" ht="15" hidden="1" x14ac:dyDescent="0.25">
      <c r="A344" s="27">
        <f t="shared" si="61"/>
        <v>218</v>
      </c>
      <c r="B344" s="27">
        <f t="shared" si="62"/>
        <v>872</v>
      </c>
      <c r="C344" s="1">
        <f t="shared" si="63"/>
        <v>654</v>
      </c>
      <c r="D344" s="1">
        <f t="shared" si="64"/>
        <v>2725</v>
      </c>
      <c r="E344" s="1">
        <f t="shared" si="65"/>
        <v>1090</v>
      </c>
      <c r="F344" s="1">
        <f t="shared" si="66"/>
        <v>545</v>
      </c>
      <c r="I344" s="355"/>
    </row>
    <row r="345" spans="1:9" ht="15" hidden="1" x14ac:dyDescent="0.25">
      <c r="A345" s="27">
        <f t="shared" si="61"/>
        <v>220</v>
      </c>
      <c r="B345" s="27">
        <f t="shared" si="62"/>
        <v>880</v>
      </c>
      <c r="C345" s="1">
        <f t="shared" si="63"/>
        <v>660</v>
      </c>
      <c r="D345" s="1">
        <f t="shared" si="64"/>
        <v>2750</v>
      </c>
      <c r="E345" s="1">
        <f t="shared" si="65"/>
        <v>1100</v>
      </c>
      <c r="F345" s="1">
        <f t="shared" si="66"/>
        <v>550</v>
      </c>
      <c r="I345" s="355"/>
    </row>
    <row r="346" spans="1:9" ht="15" hidden="1" x14ac:dyDescent="0.25">
      <c r="A346" s="27">
        <f t="shared" si="61"/>
        <v>222</v>
      </c>
      <c r="B346" s="27">
        <f t="shared" si="62"/>
        <v>888</v>
      </c>
      <c r="C346" s="1">
        <f t="shared" si="63"/>
        <v>666</v>
      </c>
      <c r="D346" s="1">
        <f t="shared" si="64"/>
        <v>2775</v>
      </c>
      <c r="E346" s="1">
        <f t="shared" si="65"/>
        <v>1110</v>
      </c>
      <c r="F346" s="1">
        <f t="shared" si="66"/>
        <v>555</v>
      </c>
      <c r="I346" s="355"/>
    </row>
    <row r="347" spans="1:9" ht="15" hidden="1" x14ac:dyDescent="0.25">
      <c r="A347" s="27">
        <f t="shared" si="61"/>
        <v>224</v>
      </c>
      <c r="B347" s="27">
        <f t="shared" si="62"/>
        <v>896</v>
      </c>
      <c r="C347" s="1">
        <f t="shared" si="63"/>
        <v>672</v>
      </c>
      <c r="D347" s="1">
        <f t="shared" si="64"/>
        <v>2800</v>
      </c>
      <c r="E347" s="1">
        <f t="shared" si="65"/>
        <v>1120</v>
      </c>
      <c r="F347" s="1">
        <f t="shared" si="66"/>
        <v>560</v>
      </c>
      <c r="I347" s="355"/>
    </row>
    <row r="348" spans="1:9" ht="15" hidden="1" x14ac:dyDescent="0.25">
      <c r="A348" s="27">
        <f t="shared" si="61"/>
        <v>226</v>
      </c>
      <c r="B348" s="27">
        <f t="shared" si="62"/>
        <v>904</v>
      </c>
      <c r="C348" s="1">
        <f t="shared" si="63"/>
        <v>678</v>
      </c>
      <c r="D348" s="1">
        <f t="shared" si="64"/>
        <v>2825</v>
      </c>
      <c r="E348" s="1">
        <f t="shared" si="65"/>
        <v>1130</v>
      </c>
      <c r="F348" s="1">
        <f t="shared" si="66"/>
        <v>565</v>
      </c>
      <c r="I348" s="355"/>
    </row>
    <row r="349" spans="1:9" ht="15" hidden="1" x14ac:dyDescent="0.25">
      <c r="I349" s="355"/>
    </row>
    <row r="350" spans="1:9" ht="15" hidden="1" x14ac:dyDescent="0.25">
      <c r="I350" s="355"/>
    </row>
    <row r="351" spans="1:9" ht="15" hidden="1" x14ac:dyDescent="0.25">
      <c r="I351" s="355"/>
    </row>
    <row r="352" spans="1:9" ht="15" hidden="1" x14ac:dyDescent="0.25">
      <c r="I352" s="355"/>
    </row>
    <row r="353" spans="9:9" ht="15" hidden="1" x14ac:dyDescent="0.25">
      <c r="I353" s="355"/>
    </row>
    <row r="354" spans="9:9" ht="15" hidden="1" x14ac:dyDescent="0.25">
      <c r="I354" s="355"/>
    </row>
    <row r="355" spans="9:9" ht="15" hidden="1" x14ac:dyDescent="0.25">
      <c r="I355" s="355"/>
    </row>
    <row r="356" spans="9:9" ht="15" hidden="1" x14ac:dyDescent="0.25">
      <c r="I356" s="355"/>
    </row>
    <row r="357" spans="9:9" ht="15" hidden="1" x14ac:dyDescent="0.25">
      <c r="I357" s="355"/>
    </row>
    <row r="358" spans="9:9" ht="15" hidden="1" x14ac:dyDescent="0.25">
      <c r="I358" s="355"/>
    </row>
    <row r="359" spans="9:9" ht="15" hidden="1" x14ac:dyDescent="0.25">
      <c r="I359" s="355"/>
    </row>
    <row r="360" spans="9:9" ht="15" hidden="1" x14ac:dyDescent="0.25">
      <c r="I360" s="355"/>
    </row>
    <row r="361" spans="9:9" ht="15" hidden="1" x14ac:dyDescent="0.25">
      <c r="I361" s="355"/>
    </row>
    <row r="362" spans="9:9" ht="15" hidden="1" x14ac:dyDescent="0.25">
      <c r="I362" s="355"/>
    </row>
    <row r="363" spans="9:9" ht="15" hidden="1" x14ac:dyDescent="0.25">
      <c r="I363" s="355"/>
    </row>
    <row r="364" spans="9:9" ht="15" hidden="1" x14ac:dyDescent="0.25">
      <c r="I364" s="355"/>
    </row>
    <row r="365" spans="9:9" ht="15" hidden="1" x14ac:dyDescent="0.25">
      <c r="I365" s="355"/>
    </row>
    <row r="366" spans="9:9" ht="15" hidden="1" x14ac:dyDescent="0.25">
      <c r="I366" s="355"/>
    </row>
    <row r="367" spans="9:9" ht="15" hidden="1" x14ac:dyDescent="0.25">
      <c r="I367" s="355"/>
    </row>
    <row r="368" spans="9:9" ht="15" hidden="1" x14ac:dyDescent="0.25">
      <c r="I368" s="355"/>
    </row>
    <row r="369" spans="9:9" ht="15" hidden="1" x14ac:dyDescent="0.25">
      <c r="I369" s="355"/>
    </row>
    <row r="370" spans="9:9" ht="15" hidden="1" x14ac:dyDescent="0.25">
      <c r="I370" s="355"/>
    </row>
    <row r="371" spans="9:9" ht="15" hidden="1" x14ac:dyDescent="0.25">
      <c r="I371" s="355"/>
    </row>
    <row r="372" spans="9:9" ht="15" hidden="1" x14ac:dyDescent="0.25">
      <c r="I372" s="355"/>
    </row>
    <row r="373" spans="9:9" ht="15" hidden="1" x14ac:dyDescent="0.25">
      <c r="I373" s="355"/>
    </row>
    <row r="374" spans="9:9" ht="15" hidden="1" x14ac:dyDescent="0.25">
      <c r="I374" s="355"/>
    </row>
    <row r="375" spans="9:9" ht="15" hidden="1" x14ac:dyDescent="0.25">
      <c r="I375" s="355"/>
    </row>
    <row r="376" spans="9:9" ht="15" hidden="1" x14ac:dyDescent="0.25">
      <c r="I376" s="355"/>
    </row>
    <row r="377" spans="9:9" ht="15" hidden="1" x14ac:dyDescent="0.25">
      <c r="I377" s="355"/>
    </row>
    <row r="378" spans="9:9" ht="15" hidden="1" x14ac:dyDescent="0.25">
      <c r="I378" s="355"/>
    </row>
    <row r="379" spans="9:9" ht="15" hidden="1" x14ac:dyDescent="0.25">
      <c r="I379" s="355"/>
    </row>
    <row r="380" spans="9:9" ht="15" hidden="1" x14ac:dyDescent="0.25">
      <c r="I380" s="355"/>
    </row>
    <row r="381" spans="9:9" ht="15" hidden="1" x14ac:dyDescent="0.25">
      <c r="I381" s="355"/>
    </row>
    <row r="382" spans="9:9" ht="15" hidden="1" x14ac:dyDescent="0.25">
      <c r="I382" s="355"/>
    </row>
    <row r="383" spans="9:9" ht="15" hidden="1" x14ac:dyDescent="0.25">
      <c r="I383" s="355"/>
    </row>
    <row r="384" spans="9:9" ht="15" hidden="1" x14ac:dyDescent="0.25">
      <c r="I384" s="355"/>
    </row>
    <row r="385" spans="9:9" ht="15" hidden="1" x14ac:dyDescent="0.25">
      <c r="I385" s="355"/>
    </row>
    <row r="386" spans="9:9" ht="15" hidden="1" x14ac:dyDescent="0.25">
      <c r="I386" s="355"/>
    </row>
    <row r="387" spans="9:9" ht="15" hidden="1" x14ac:dyDescent="0.25">
      <c r="I387" s="355"/>
    </row>
    <row r="388" spans="9:9" ht="15" hidden="1" x14ac:dyDescent="0.25">
      <c r="I388" s="355"/>
    </row>
    <row r="389" spans="9:9" ht="15" hidden="1" x14ac:dyDescent="0.25">
      <c r="I389" s="355"/>
    </row>
    <row r="390" spans="9:9" ht="15" hidden="1" x14ac:dyDescent="0.25">
      <c r="I390" s="355"/>
    </row>
    <row r="391" spans="9:9" ht="15" hidden="1" x14ac:dyDescent="0.25">
      <c r="I391" s="355"/>
    </row>
    <row r="392" spans="9:9" ht="15" hidden="1" x14ac:dyDescent="0.25">
      <c r="I392" s="355"/>
    </row>
    <row r="393" spans="9:9" ht="15" hidden="1" x14ac:dyDescent="0.25">
      <c r="I393" s="355"/>
    </row>
    <row r="394" spans="9:9" ht="15" hidden="1" x14ac:dyDescent="0.25">
      <c r="I394" s="355"/>
    </row>
    <row r="395" spans="9:9" ht="15" hidden="1" x14ac:dyDescent="0.25">
      <c r="I395" s="355"/>
    </row>
    <row r="396" spans="9:9" ht="15" hidden="1" x14ac:dyDescent="0.25">
      <c r="I396" s="355"/>
    </row>
    <row r="397" spans="9:9" ht="15" hidden="1" x14ac:dyDescent="0.25">
      <c r="I397" s="355"/>
    </row>
    <row r="398" spans="9:9" ht="15" hidden="1" x14ac:dyDescent="0.25">
      <c r="I398" s="355"/>
    </row>
    <row r="399" spans="9:9" ht="15" hidden="1" x14ac:dyDescent="0.25">
      <c r="I399" s="355"/>
    </row>
    <row r="400" spans="9:9" ht="15" hidden="1" x14ac:dyDescent="0.25">
      <c r="I400" s="355"/>
    </row>
    <row r="401" spans="9:9" ht="15" hidden="1" x14ac:dyDescent="0.25">
      <c r="I401" s="355"/>
    </row>
    <row r="402" spans="9:9" ht="15" hidden="1" x14ac:dyDescent="0.25">
      <c r="I402" s="355"/>
    </row>
    <row r="403" spans="9:9" ht="15" hidden="1" x14ac:dyDescent="0.25">
      <c r="I403" s="355"/>
    </row>
    <row r="404" spans="9:9" ht="15" hidden="1" x14ac:dyDescent="0.25">
      <c r="I404" s="355"/>
    </row>
    <row r="405" spans="9:9" ht="15" hidden="1" x14ac:dyDescent="0.25">
      <c r="I405" s="355"/>
    </row>
    <row r="406" spans="9:9" ht="15" hidden="1" x14ac:dyDescent="0.25">
      <c r="I406" s="355"/>
    </row>
    <row r="407" spans="9:9" ht="15" hidden="1" x14ac:dyDescent="0.25">
      <c r="I407" s="355"/>
    </row>
    <row r="408" spans="9:9" ht="15" hidden="1" x14ac:dyDescent="0.25">
      <c r="I408" s="355"/>
    </row>
    <row r="409" spans="9:9" ht="15" hidden="1" x14ac:dyDescent="0.25">
      <c r="I409" s="355"/>
    </row>
    <row r="410" spans="9:9" ht="15" hidden="1" x14ac:dyDescent="0.25">
      <c r="I410" s="355"/>
    </row>
    <row r="411" spans="9:9" ht="15" hidden="1" x14ac:dyDescent="0.25">
      <c r="I411" s="355"/>
    </row>
    <row r="412" spans="9:9" ht="15" hidden="1" x14ac:dyDescent="0.25">
      <c r="I412" s="355"/>
    </row>
    <row r="413" spans="9:9" ht="15" hidden="1" x14ac:dyDescent="0.25">
      <c r="I413" s="355"/>
    </row>
    <row r="414" spans="9:9" ht="15" hidden="1" x14ac:dyDescent="0.25">
      <c r="I414" s="355"/>
    </row>
    <row r="415" spans="9:9" ht="15" hidden="1" x14ac:dyDescent="0.25">
      <c r="I415" s="355"/>
    </row>
    <row r="416" spans="9:9" ht="15" hidden="1" x14ac:dyDescent="0.25">
      <c r="I416" s="355"/>
    </row>
    <row r="417" spans="9:9" ht="15" hidden="1" x14ac:dyDescent="0.25">
      <c r="I417" s="355"/>
    </row>
    <row r="418" spans="9:9" ht="15" hidden="1" x14ac:dyDescent="0.25">
      <c r="I418" s="355"/>
    </row>
    <row r="419" spans="9:9" ht="15" hidden="1" x14ac:dyDescent="0.25">
      <c r="I419" s="355"/>
    </row>
    <row r="420" spans="9:9" ht="15" hidden="1" x14ac:dyDescent="0.25">
      <c r="I420" s="355"/>
    </row>
    <row r="421" spans="9:9" ht="15" hidden="1" x14ac:dyDescent="0.25">
      <c r="I421" s="355"/>
    </row>
    <row r="422" spans="9:9" ht="15" hidden="1" x14ac:dyDescent="0.25">
      <c r="I422" s="355"/>
    </row>
    <row r="423" spans="9:9" ht="15" hidden="1" x14ac:dyDescent="0.25">
      <c r="I423" s="355"/>
    </row>
    <row r="424" spans="9:9" ht="15" hidden="1" x14ac:dyDescent="0.25">
      <c r="I424" s="355"/>
    </row>
    <row r="425" spans="9:9" ht="15" hidden="1" x14ac:dyDescent="0.25">
      <c r="I425" s="355"/>
    </row>
    <row r="426" spans="9:9" ht="15" hidden="1" x14ac:dyDescent="0.25">
      <c r="I426" s="355"/>
    </row>
    <row r="427" spans="9:9" ht="15" hidden="1" x14ac:dyDescent="0.25">
      <c r="I427" s="355"/>
    </row>
    <row r="428" spans="9:9" ht="15" hidden="1" x14ac:dyDescent="0.25">
      <c r="I428" s="355"/>
    </row>
    <row r="429" spans="9:9" ht="15" hidden="1" x14ac:dyDescent="0.25">
      <c r="I429" s="355"/>
    </row>
    <row r="430" spans="9:9" ht="15" hidden="1" x14ac:dyDescent="0.25">
      <c r="I430" s="355"/>
    </row>
    <row r="431" spans="9:9" ht="15" hidden="1" x14ac:dyDescent="0.25">
      <c r="I431" s="355"/>
    </row>
    <row r="432" spans="9:9" ht="15" hidden="1" x14ac:dyDescent="0.25">
      <c r="I432" s="355"/>
    </row>
    <row r="433" spans="9:9" ht="15" hidden="1" x14ac:dyDescent="0.25">
      <c r="I433" s="355"/>
    </row>
    <row r="434" spans="9:9" ht="15" hidden="1" x14ac:dyDescent="0.25">
      <c r="I434" s="355"/>
    </row>
    <row r="435" spans="9:9" ht="15" hidden="1" x14ac:dyDescent="0.25">
      <c r="I435" s="355"/>
    </row>
    <row r="436" spans="9:9" ht="15" hidden="1" x14ac:dyDescent="0.25">
      <c r="I436" s="355"/>
    </row>
    <row r="437" spans="9:9" ht="15" hidden="1" x14ac:dyDescent="0.25">
      <c r="I437" s="355"/>
    </row>
    <row r="438" spans="9:9" ht="15" hidden="1" x14ac:dyDescent="0.25">
      <c r="I438" s="355"/>
    </row>
    <row r="439" spans="9:9" ht="15" hidden="1" x14ac:dyDescent="0.25">
      <c r="I439" s="355"/>
    </row>
    <row r="440" spans="9:9" ht="15" hidden="1" x14ac:dyDescent="0.25">
      <c r="I440" s="355"/>
    </row>
    <row r="441" spans="9:9" ht="15" hidden="1" x14ac:dyDescent="0.25">
      <c r="I441" s="355"/>
    </row>
    <row r="442" spans="9:9" ht="15" hidden="1" x14ac:dyDescent="0.25">
      <c r="I442" s="355"/>
    </row>
    <row r="443" spans="9:9" ht="15" hidden="1" x14ac:dyDescent="0.25">
      <c r="I443" s="355"/>
    </row>
    <row r="444" spans="9:9" ht="15" hidden="1" x14ac:dyDescent="0.25">
      <c r="I444" s="355"/>
    </row>
    <row r="445" spans="9:9" ht="15" hidden="1" x14ac:dyDescent="0.25">
      <c r="I445" s="355"/>
    </row>
    <row r="446" spans="9:9" ht="15" hidden="1" x14ac:dyDescent="0.25">
      <c r="I446" s="355"/>
    </row>
    <row r="447" spans="9:9" ht="15" hidden="1" x14ac:dyDescent="0.25">
      <c r="I447" s="355"/>
    </row>
    <row r="448" spans="9:9" ht="15" x14ac:dyDescent="0.25">
      <c r="I448" s="355"/>
    </row>
    <row r="449" spans="9:9" ht="15" x14ac:dyDescent="0.25">
      <c r="I449" s="355"/>
    </row>
    <row r="450" spans="9:9" ht="15" x14ac:dyDescent="0.25">
      <c r="I450" s="355"/>
    </row>
    <row r="451" spans="9:9" ht="15" x14ac:dyDescent="0.25">
      <c r="I451" s="355"/>
    </row>
    <row r="452" spans="9:9" ht="15" x14ac:dyDescent="0.25">
      <c r="I452" s="355"/>
    </row>
    <row r="453" spans="9:9" ht="15" x14ac:dyDescent="0.25">
      <c r="I453" s="355"/>
    </row>
    <row r="454" spans="9:9" ht="15" x14ac:dyDescent="0.25">
      <c r="I454" s="355"/>
    </row>
    <row r="455" spans="9:9" ht="15" x14ac:dyDescent="0.25">
      <c r="I455" s="355"/>
    </row>
    <row r="456" spans="9:9" ht="15" x14ac:dyDescent="0.25">
      <c r="I456" s="355"/>
    </row>
    <row r="457" spans="9:9" ht="15" x14ac:dyDescent="0.25">
      <c r="I457" s="355"/>
    </row>
    <row r="458" spans="9:9" ht="15" x14ac:dyDescent="0.25">
      <c r="I458" s="355"/>
    </row>
    <row r="459" spans="9:9" ht="15" x14ac:dyDescent="0.25">
      <c r="I459" s="355"/>
    </row>
    <row r="460" spans="9:9" ht="15" x14ac:dyDescent="0.25"/>
    <row r="461" spans="9:9" ht="15" x14ac:dyDescent="0.25"/>
    <row r="462" spans="9:9" ht="15" x14ac:dyDescent="0.25"/>
    <row r="463" spans="9:9" ht="15" x14ac:dyDescent="0.25"/>
    <row r="464" spans="9:9"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sheetData>
  <sheetProtection password="BF0F" sheet="1" objects="1" scenarios="1"/>
  <mergeCells count="44">
    <mergeCell ref="A8:B14"/>
    <mergeCell ref="D8:F8"/>
    <mergeCell ref="G9:G16"/>
    <mergeCell ref="G17:G19"/>
    <mergeCell ref="D11:F11"/>
    <mergeCell ref="D12:F12"/>
    <mergeCell ref="D13:F13"/>
    <mergeCell ref="D15:F15"/>
    <mergeCell ref="D16:F16"/>
    <mergeCell ref="D14:F14"/>
    <mergeCell ref="D9:F9"/>
    <mergeCell ref="D10:F10"/>
    <mergeCell ref="D17:F17"/>
    <mergeCell ref="D18:F18"/>
    <mergeCell ref="D19:F19"/>
    <mergeCell ref="A228:G228"/>
    <mergeCell ref="A48:C48"/>
    <mergeCell ref="A88:C88"/>
    <mergeCell ref="A196:C196"/>
    <mergeCell ref="A205:C205"/>
    <mergeCell ref="A183:C183"/>
    <mergeCell ref="A189:C189"/>
    <mergeCell ref="A94:C94"/>
    <mergeCell ref="A170:C170"/>
    <mergeCell ref="A62:C62"/>
    <mergeCell ref="A123:C123"/>
    <mergeCell ref="A80:C80"/>
    <mergeCell ref="A224:C224"/>
    <mergeCell ref="A198:G198"/>
    <mergeCell ref="A104:C104"/>
    <mergeCell ref="A218:C218"/>
    <mergeCell ref="A153:C153"/>
    <mergeCell ref="A163:C163"/>
    <mergeCell ref="D20:F20"/>
    <mergeCell ref="D21:F21"/>
    <mergeCell ref="A114:C114"/>
    <mergeCell ref="A37:C37"/>
    <mergeCell ref="A71:C71"/>
    <mergeCell ref="D22:F22"/>
    <mergeCell ref="D23:F23"/>
    <mergeCell ref="E24:E25"/>
    <mergeCell ref="F24:F25"/>
    <mergeCell ref="A141:C141"/>
    <mergeCell ref="A132:C132"/>
  </mergeCells>
  <phoneticPr fontId="12" type="noConversion"/>
  <conditionalFormatting sqref="I125:I131 I134:I140 I1:I123 I142:I1048576">
    <cfRule type="cellIs" dxfId="4" priority="6" operator="lessThan">
      <formula>0</formula>
    </cfRule>
  </conditionalFormatting>
  <conditionalFormatting sqref="I124">
    <cfRule type="cellIs" dxfId="3" priority="4" operator="lessThan">
      <formula>0</formula>
    </cfRule>
  </conditionalFormatting>
  <conditionalFormatting sqref="I132">
    <cfRule type="cellIs" dxfId="2" priority="3" operator="lessThan">
      <formula>0</formula>
    </cfRule>
  </conditionalFormatting>
  <conditionalFormatting sqref="I133">
    <cfRule type="cellIs" dxfId="1" priority="2" operator="lessThan">
      <formula>0</formula>
    </cfRule>
  </conditionalFormatting>
  <conditionalFormatting sqref="I141">
    <cfRule type="cellIs" dxfId="0" priority="1" operator="lessThan">
      <formula>0</formula>
    </cfRule>
  </conditionalFormatting>
  <dataValidations xWindow="785" yWindow="571" count="20">
    <dataValidation type="list" operator="equal" allowBlank="1" showInputMessage="1" showErrorMessage="1" errorTitle="Quanity must be multiple of 25" error="Products are packaged in boxes of 25.  Your quantity for each size must be a multiple of 25." promptTitle="Quanity must be multiple of 25" prompt="Products are packaged in boxes of 25.  Your order per size must be a multiple of 25." sqref="D216" xr:uid="{00000000-0002-0000-0000-000000000000}">
      <formula1>$D$235:$D$348</formula1>
    </dataValidation>
    <dataValidation type="list" operator="equal" allowBlank="1" showInputMessage="1" showErrorMessage="1" errorTitle="Quanity must be multiple of 8" error="Products are packaged in boxes of 8.  Your order per size must be a multiple of 8." promptTitle="Quanity must be multiple of 8" prompt="Products are packaged in boxes of 8.  Your order per size must be a multiple of 8." sqref="D211:D213" xr:uid="{00000000-0002-0000-0000-000001000000}">
      <formula1 xml:space="preserve"> $B$235:$B$349</formula1>
    </dataValidation>
    <dataValidation type="list" operator="equal" allowBlank="1" showInputMessage="1" showErrorMessage="1" errorTitle="Quanity must be multiple of 10" error="Products are packaged in boxes of 6.  Your quantity for each size must be a multiple of 6." promptTitle="Quanity must be multiple of 6" prompt="Products are packaged in boxes of 6.  Your order per size must be a multiple of 6." sqref="D214:D215" xr:uid="{00000000-0002-0000-0000-000002000000}">
      <formula1>$C$235:$C$431</formula1>
    </dataValidation>
    <dataValidation type="list" operator="equal" allowBlank="1" showInputMessage="1" showErrorMessage="1" errorTitle="Quanity must be multiple of 2" error="Products are packaged in boxes of 2.  Your order per size must be a multiple of 2." promptTitle="Quanity must be multiple of 2" prompt="Products are packaged in boxes of 2.  Your order per size must be a multiple of 2." sqref="D174:D181 D187 D209:D210" xr:uid="{00000000-0002-0000-0000-000003000000}">
      <formula1>$A$235:$A$348</formula1>
    </dataValidation>
    <dataValidation type="list" operator="equal" allowBlank="1" showInputMessage="1" showErrorMessage="1" errorTitle="Quanity must be multiple of 5" error="Products are packaged in boxes of 5.  Your quantity for each size must be a multiple of 5." promptTitle="Quanity must be multiple of 5" prompt="Products are packaged in boxes of 5.  Your order per size must be a multiple of 5." sqref="D200:D203 D160" xr:uid="{00000000-0002-0000-0000-000004000000}">
      <formula1>$F$235:$F$348</formula1>
    </dataValidation>
    <dataValidation type="list" operator="equal" allowBlank="1" showInputMessage="1" showErrorMessage="1" errorTitle="Quanity must be multiple of 10" error="Products are packaged in boxes of 10.  Your quantity for each size must be a multiple of 10." promptTitle="Quanity must be multiple of 10" prompt="Products are packaged in boxes of 10.  Your order per size must be a multiple of 10." sqref="D222 D58:D60 D193:D194" xr:uid="{00000000-0002-0000-0000-000005000000}">
      <formula1>$E$235:$E$348</formula1>
    </dataValidation>
    <dataValidation type="whole" allowBlank="1" showInputMessage="1" showErrorMessage="1" error="ENTER WHOLE NUMBERS ONLY_x000a_" sqref="D29:D35" xr:uid="{00000000-0002-0000-0000-000006000000}">
      <formula1>0</formula1>
      <formula2>10000000000</formula2>
    </dataValidation>
    <dataValidation type="whole" allowBlank="1" showInputMessage="1" showErrorMessage="1" error="ENTER WHOLE NUMBERS ONLY_x000a__x000a_" sqref="D41:D46" xr:uid="{00000000-0002-0000-0000-000007000000}">
      <formula1>0</formula1>
      <formula2>10000000000000</formula2>
    </dataValidation>
    <dataValidation type="whole" allowBlank="1" showInputMessage="1" showErrorMessage="1" error="ENTER WHOLE NUMBER ONLY" sqref="D52" xr:uid="{00000000-0002-0000-0000-000008000000}">
      <formula1>0</formula1>
      <formula2>1000000000000000</formula2>
    </dataValidation>
    <dataValidation type="whole" allowBlank="1" showInputMessage="1" showErrorMessage="1" error="WHOLE NUMBERS ONLY" sqref="D66:D69" xr:uid="{00000000-0002-0000-0000-00000A000000}">
      <formula1>0</formula1>
      <formula2>10000000000</formula2>
    </dataValidation>
    <dataValidation type="whole" allowBlank="1" showInputMessage="1" showErrorMessage="1" error="WHOLE NUMBERS ONLY" sqref="D75:D78" xr:uid="{00000000-0002-0000-0000-00000B000000}">
      <formula1>0</formula1>
      <formula2>1000000000000</formula2>
    </dataValidation>
    <dataValidation type="whole" allowBlank="1" showInputMessage="1" showErrorMessage="1" error="WHOLE NUMBERS ONLY" sqref="D92" xr:uid="{00000000-0002-0000-0000-00000C000000}">
      <formula1>0</formula1>
      <formula2>10000000000000</formula2>
    </dataValidation>
    <dataValidation type="whole" allowBlank="1" showInputMessage="1" showErrorMessage="1" error="WHOLE NUMBERS ONLY_x000a_" sqref="D98:D102 D84:D86" xr:uid="{00000000-0002-0000-0000-00000D000000}">
      <formula1>0</formula1>
      <formula2>10000000000</formula2>
    </dataValidation>
    <dataValidation type="whole" allowBlank="1" showInputMessage="1" showErrorMessage="1" error="WHOLE NUMBERS ONLY" sqref="D108:D112" xr:uid="{00000000-0002-0000-0000-00000E000000}">
      <formula1>0</formula1>
      <formula2>100000000000000000</formula2>
    </dataValidation>
    <dataValidation type="whole" allowBlank="1" showInputMessage="1" showErrorMessage="1" error="WHOLE NUMBRES ONLY" sqref="D157:D159 D161" xr:uid="{00000000-0002-0000-0000-00000F000000}">
      <formula1>0</formula1>
      <formula2>10000000000</formula2>
    </dataValidation>
    <dataValidation type="whole" allowBlank="1" showInputMessage="1" showErrorMessage="1" error="WHOLE NUMBERS ONLY" sqref="D167:D168" xr:uid="{00000000-0002-0000-0000-000010000000}">
      <formula1>0</formula1>
      <formula2>10000000000000000000</formula2>
    </dataValidation>
    <dataValidation type="whole" allowBlank="1" showInputMessage="1" showErrorMessage="1" error="WHOLE NUMBERS ONLY_x000a_" sqref="D118:D121 D127:D130" xr:uid="{00000000-0002-0000-0000-000011000000}">
      <formula1>0</formula1>
      <formula2>1000000000000000</formula2>
    </dataValidation>
    <dataValidation type="whole" operator="greaterThan" allowBlank="1" showInputMessage="1" showErrorMessage="1" errorTitle="Quanity must be multiple of 2" error="Products are packaged in boxes of 2.  Your order per size must be a multiple of 2." sqref="D150" xr:uid="{00000000-0002-0000-0000-000012000000}">
      <formula1>1</formula1>
    </dataValidation>
    <dataValidation type="whole" operator="greaterThan" allowBlank="1" showInputMessage="1" errorTitle="Quanity must be multiple of 2" error="Products are packaged in boxes of 2.  Your order per size must be a multiple of 2." sqref="D145:D151 D136:D139" xr:uid="{E24522AD-24E8-4DD0-B3C6-E8FA2083661B}">
      <formula1>1</formula1>
    </dataValidation>
    <dataValidation type="whole" allowBlank="1" showInputMessage="1" showErrorMessage="1" error="ENTER WHOLE NUMBERS ONLY" sqref="D53:D57" xr:uid="{00000000-0002-0000-0000-000009000000}">
      <formula1>0</formula1>
      <formula2>1000000000000000</formula2>
    </dataValidation>
  </dataValidations>
  <hyperlinks>
    <hyperlink ref="F6" r:id="rId1" xr:uid="{00000000-0004-0000-0000-000000000000}"/>
  </hyperlinks>
  <printOptions horizontalCentered="1"/>
  <pageMargins left="0.25" right="0.25" top="0.5" bottom="0.25" header="0.5" footer="0.5"/>
  <pageSetup scale="31" fitToHeight="0" orientation="landscape" horizontalDpi="1200" verticalDpi="1200" r:id="rId2"/>
  <headerFooter alignWithMargins="0">
    <oddHeader xml:space="preserve">&amp;C
</oddHeader>
  </headerFooter>
  <ignoredErrors>
    <ignoredError sqref="N160"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9"/>
  <sheetViews>
    <sheetView workbookViewId="0">
      <selection activeCell="D8" sqref="D8"/>
    </sheetView>
  </sheetViews>
  <sheetFormatPr defaultColWidth="0" defaultRowHeight="15" x14ac:dyDescent="0.3"/>
  <cols>
    <col min="1" max="1" width="1.09765625" style="92" customWidth="1"/>
    <col min="2" max="3" width="2.59765625" style="82" customWidth="1"/>
    <col min="4" max="4" width="24.5" style="82" customWidth="1"/>
    <col min="5" max="5" width="54.09765625" style="82" customWidth="1"/>
    <col min="6" max="6" width="1.09765625" style="93" customWidth="1"/>
    <col min="7" max="7" width="8.59765625" style="82" customWidth="1"/>
    <col min="8" max="16384" width="10.59765625" style="82" hidden="1"/>
  </cols>
  <sheetData>
    <row r="1" spans="1:7" s="80" customFormat="1" ht="17.399999999999999" x14ac:dyDescent="0.3">
      <c r="B1" s="588" t="s">
        <v>55</v>
      </c>
      <c r="C1" s="588"/>
      <c r="D1" s="588"/>
      <c r="E1" s="588"/>
      <c r="G1" s="148"/>
    </row>
    <row r="2" spans="1:7" s="80" customFormat="1" ht="5.0999999999999996" customHeight="1" x14ac:dyDescent="0.3">
      <c r="B2" s="81"/>
      <c r="C2" s="81"/>
      <c r="D2" s="81"/>
      <c r="E2" s="81"/>
      <c r="G2" s="148"/>
    </row>
    <row r="3" spans="1:7" ht="17.100000000000001" customHeight="1" x14ac:dyDescent="0.3">
      <c r="B3" s="589" t="s">
        <v>152</v>
      </c>
      <c r="C3" s="590"/>
      <c r="D3" s="590"/>
      <c r="E3" s="591"/>
    </row>
    <row r="4" spans="1:7" s="95" customFormat="1" ht="3.75" customHeight="1" x14ac:dyDescent="0.3">
      <c r="A4" s="93"/>
      <c r="B4" s="94"/>
      <c r="C4" s="94"/>
      <c r="D4" s="94"/>
      <c r="E4" s="94"/>
      <c r="F4" s="121"/>
      <c r="G4" s="149"/>
    </row>
    <row r="5" spans="1:7" ht="15.6" x14ac:dyDescent="0.3">
      <c r="B5" s="69" t="s">
        <v>56</v>
      </c>
      <c r="C5" s="3"/>
      <c r="D5" s="3"/>
      <c r="E5" s="4"/>
    </row>
    <row r="6" spans="1:7" ht="15.6" x14ac:dyDescent="0.3">
      <c r="B6" s="83" t="s">
        <v>57</v>
      </c>
      <c r="C6" s="84" t="s">
        <v>58</v>
      </c>
      <c r="D6" s="592"/>
      <c r="E6" s="593"/>
    </row>
    <row r="7" spans="1:7" ht="15.6" x14ac:dyDescent="0.3">
      <c r="B7" s="177"/>
      <c r="C7" s="187"/>
      <c r="D7" s="85" t="s">
        <v>59</v>
      </c>
      <c r="E7" s="86"/>
    </row>
    <row r="8" spans="1:7" ht="15.6" x14ac:dyDescent="0.3">
      <c r="B8" s="178"/>
      <c r="C8" s="188"/>
      <c r="D8" s="87" t="s">
        <v>188</v>
      </c>
      <c r="E8" s="88"/>
    </row>
    <row r="9" spans="1:7" ht="15.6" x14ac:dyDescent="0.3">
      <c r="B9" s="178"/>
      <c r="C9" s="188"/>
      <c r="D9" s="87" t="s">
        <v>187</v>
      </c>
      <c r="E9" s="88"/>
    </row>
    <row r="10" spans="1:7" ht="15.6" x14ac:dyDescent="0.3">
      <c r="B10" s="275"/>
      <c r="C10" s="276"/>
      <c r="D10" s="277" t="s">
        <v>186</v>
      </c>
      <c r="E10" s="278"/>
    </row>
    <row r="11" spans="1:7" ht="17.399999999999999" customHeight="1" x14ac:dyDescent="0.3">
      <c r="B11" s="179" t="s">
        <v>104</v>
      </c>
      <c r="C11" s="189"/>
      <c r="D11" s="601" t="s">
        <v>185</v>
      </c>
      <c r="E11" s="602"/>
    </row>
    <row r="12" spans="1:7" ht="15.6" x14ac:dyDescent="0.3">
      <c r="B12" s="594" t="s">
        <v>60</v>
      </c>
      <c r="C12" s="595"/>
      <c r="D12" s="595"/>
      <c r="E12" s="596"/>
    </row>
    <row r="13" spans="1:7" s="95" customFormat="1" ht="6" customHeight="1" x14ac:dyDescent="0.3">
      <c r="A13" s="93"/>
      <c r="F13" s="121"/>
      <c r="G13" s="149"/>
    </row>
    <row r="14" spans="1:7" s="203" customFormat="1" ht="6" customHeight="1" x14ac:dyDescent="0.3">
      <c r="A14" s="92"/>
      <c r="F14" s="93"/>
    </row>
    <row r="15" spans="1:7" x14ac:dyDescent="0.3">
      <c r="B15" s="597" t="s">
        <v>104</v>
      </c>
      <c r="C15" s="598"/>
      <c r="D15" s="599" t="s">
        <v>61</v>
      </c>
      <c r="E15" s="600"/>
    </row>
    <row r="16" spans="1:7" s="95" customFormat="1" ht="6.75" customHeight="1" x14ac:dyDescent="0.3">
      <c r="A16" s="93"/>
      <c r="B16" s="96"/>
      <c r="C16" s="96"/>
      <c r="D16" s="97"/>
      <c r="E16" s="98"/>
      <c r="F16" s="121"/>
      <c r="G16" s="149"/>
    </row>
    <row r="17" spans="1:7" x14ac:dyDescent="0.3">
      <c r="B17" s="609" t="s">
        <v>62</v>
      </c>
      <c r="C17" s="610"/>
      <c r="D17" s="610"/>
      <c r="E17" s="611"/>
    </row>
    <row r="18" spans="1:7" ht="54" customHeight="1" x14ac:dyDescent="0.3">
      <c r="B18" s="612"/>
      <c r="C18" s="613"/>
      <c r="D18" s="613"/>
      <c r="E18" s="614"/>
    </row>
    <row r="19" spans="1:7" s="95" customFormat="1" ht="6" customHeight="1" x14ac:dyDescent="0.3">
      <c r="A19" s="93"/>
      <c r="B19" s="99"/>
      <c r="C19" s="99"/>
      <c r="D19" s="99"/>
      <c r="E19" s="99"/>
      <c r="F19" s="121"/>
      <c r="G19" s="149"/>
    </row>
    <row r="20" spans="1:7" s="517" customFormat="1" x14ac:dyDescent="0.3">
      <c r="A20" s="515"/>
      <c r="B20" s="205"/>
      <c r="C20" s="206"/>
      <c r="D20" s="207" t="s">
        <v>63</v>
      </c>
      <c r="E20" s="174"/>
      <c r="F20" s="80"/>
      <c r="G20" s="516"/>
    </row>
    <row r="21" spans="1:7" s="95" customFormat="1" ht="17.100000000000001" customHeight="1" x14ac:dyDescent="0.3">
      <c r="A21" s="93"/>
      <c r="B21" s="205"/>
      <c r="C21" s="206"/>
      <c r="D21" s="207" t="s">
        <v>184</v>
      </c>
      <c r="E21" s="174" t="s">
        <v>104</v>
      </c>
      <c r="F21" s="121"/>
      <c r="G21" s="149"/>
    </row>
    <row r="22" spans="1:7" s="203" customFormat="1" ht="15" customHeight="1" x14ac:dyDescent="0.3">
      <c r="A22" s="92"/>
      <c r="B22" s="209"/>
      <c r="C22" s="210"/>
      <c r="D22" s="211" t="s">
        <v>351</v>
      </c>
      <c r="E22" s="174" t="s">
        <v>104</v>
      </c>
      <c r="F22" s="93"/>
    </row>
    <row r="23" spans="1:7" s="203" customFormat="1" ht="15" customHeight="1" x14ac:dyDescent="0.3">
      <c r="A23" s="92"/>
      <c r="B23" s="212"/>
      <c r="C23" s="213"/>
      <c r="D23" s="214" t="s">
        <v>102</v>
      </c>
      <c r="E23" s="204" t="s">
        <v>104</v>
      </c>
      <c r="F23" s="93"/>
    </row>
    <row r="24" spans="1:7" s="203" customFormat="1" ht="6.75" customHeight="1" x14ac:dyDescent="0.3">
      <c r="A24" s="93"/>
      <c r="B24" s="208"/>
      <c r="C24" s="208"/>
      <c r="D24" s="208"/>
      <c r="E24" s="208"/>
      <c r="F24" s="121"/>
    </row>
    <row r="25" spans="1:7" ht="15.6" x14ac:dyDescent="0.3">
      <c r="B25" s="69" t="s">
        <v>106</v>
      </c>
      <c r="C25" s="3"/>
      <c r="D25" s="3"/>
      <c r="E25" s="4"/>
    </row>
    <row r="26" spans="1:7" x14ac:dyDescent="0.3">
      <c r="B26" s="215"/>
      <c r="C26" s="216"/>
      <c r="D26" s="217" t="s">
        <v>64</v>
      </c>
      <c r="E26" s="185"/>
    </row>
    <row r="27" spans="1:7" x14ac:dyDescent="0.3">
      <c r="B27" s="615" t="s">
        <v>65</v>
      </c>
      <c r="C27" s="616"/>
      <c r="D27" s="617"/>
      <c r="E27" s="174"/>
    </row>
    <row r="28" spans="1:7" x14ac:dyDescent="0.3">
      <c r="B28" s="615"/>
      <c r="C28" s="616"/>
      <c r="D28" s="617"/>
      <c r="E28" s="174"/>
    </row>
    <row r="29" spans="1:7" x14ac:dyDescent="0.3">
      <c r="B29" s="615"/>
      <c r="C29" s="616"/>
      <c r="D29" s="617"/>
      <c r="E29" s="174"/>
    </row>
    <row r="30" spans="1:7" x14ac:dyDescent="0.3">
      <c r="B30" s="112"/>
      <c r="C30" s="113"/>
      <c r="D30" s="114" t="s">
        <v>66</v>
      </c>
      <c r="E30" s="174"/>
    </row>
    <row r="31" spans="1:7" x14ac:dyDescent="0.3">
      <c r="B31" s="112"/>
      <c r="C31" s="113"/>
      <c r="D31" s="114" t="s">
        <v>67</v>
      </c>
      <c r="E31" s="174"/>
    </row>
    <row r="32" spans="1:7" x14ac:dyDescent="0.3">
      <c r="B32" s="309"/>
      <c r="C32" s="310"/>
      <c r="D32" s="117" t="s">
        <v>69</v>
      </c>
      <c r="E32" s="311"/>
    </row>
    <row r="33" spans="1:7" x14ac:dyDescent="0.3">
      <c r="B33" s="115"/>
      <c r="C33" s="116"/>
      <c r="D33" s="117" t="s">
        <v>228</v>
      </c>
      <c r="E33" s="186"/>
    </row>
    <row r="34" spans="1:7" s="95" customFormat="1" ht="6.75" customHeight="1" x14ac:dyDescent="0.3">
      <c r="A34" s="93"/>
      <c r="E34" s="208"/>
      <c r="F34" s="121"/>
      <c r="G34" s="149"/>
    </row>
    <row r="35" spans="1:7" ht="15.6" x14ac:dyDescent="0.3">
      <c r="B35" s="90" t="s">
        <v>107</v>
      </c>
      <c r="C35" s="91"/>
      <c r="D35" s="91"/>
      <c r="E35" s="218"/>
    </row>
    <row r="36" spans="1:7" x14ac:dyDescent="0.3">
      <c r="B36" s="100"/>
      <c r="C36" s="101"/>
      <c r="D36" s="102" t="s">
        <v>64</v>
      </c>
      <c r="E36" s="180"/>
    </row>
    <row r="37" spans="1:7" x14ac:dyDescent="0.3">
      <c r="B37" s="618" t="s">
        <v>65</v>
      </c>
      <c r="C37" s="619"/>
      <c r="D37" s="620"/>
      <c r="E37" s="175"/>
    </row>
    <row r="38" spans="1:7" x14ac:dyDescent="0.3">
      <c r="B38" s="618"/>
      <c r="C38" s="619"/>
      <c r="D38" s="620"/>
      <c r="E38" s="175"/>
    </row>
    <row r="39" spans="1:7" x14ac:dyDescent="0.3">
      <c r="B39" s="618"/>
      <c r="C39" s="619"/>
      <c r="D39" s="620"/>
      <c r="E39" s="175"/>
    </row>
    <row r="40" spans="1:7" x14ac:dyDescent="0.3">
      <c r="B40" s="103"/>
      <c r="C40" s="104"/>
      <c r="D40" s="105" t="s">
        <v>66</v>
      </c>
      <c r="E40" s="175"/>
    </row>
    <row r="41" spans="1:7" x14ac:dyDescent="0.3">
      <c r="B41" s="103"/>
      <c r="C41" s="104"/>
      <c r="D41" s="105" t="s">
        <v>67</v>
      </c>
      <c r="E41" s="175"/>
    </row>
    <row r="42" spans="1:7" x14ac:dyDescent="0.3">
      <c r="B42" s="312"/>
      <c r="C42" s="313"/>
      <c r="D42" s="108" t="s">
        <v>69</v>
      </c>
      <c r="E42" s="314"/>
    </row>
    <row r="43" spans="1:7" x14ac:dyDescent="0.3">
      <c r="B43" s="106"/>
      <c r="C43" s="107"/>
      <c r="D43" s="117" t="s">
        <v>240</v>
      </c>
      <c r="E43" s="184"/>
    </row>
    <row r="44" spans="1:7" s="95" customFormat="1" ht="6.75" customHeight="1" x14ac:dyDescent="0.3">
      <c r="A44" s="93"/>
      <c r="B44" s="208"/>
      <c r="C44" s="208"/>
      <c r="D44" s="208"/>
      <c r="E44" s="208"/>
      <c r="F44" s="121"/>
      <c r="G44" s="149"/>
    </row>
    <row r="45" spans="1:7" ht="15.6" x14ac:dyDescent="0.3">
      <c r="B45" s="90" t="s">
        <v>227</v>
      </c>
      <c r="C45" s="91"/>
      <c r="D45" s="91"/>
      <c r="E45" s="218"/>
    </row>
    <row r="46" spans="1:7" x14ac:dyDescent="0.3">
      <c r="B46" s="100"/>
      <c r="C46" s="101"/>
      <c r="D46" s="102" t="s">
        <v>64</v>
      </c>
      <c r="E46" s="180"/>
    </row>
    <row r="47" spans="1:7" x14ac:dyDescent="0.3">
      <c r="B47" s="618" t="s">
        <v>65</v>
      </c>
      <c r="C47" s="619"/>
      <c r="D47" s="620"/>
      <c r="E47" s="175"/>
    </row>
    <row r="48" spans="1:7" x14ac:dyDescent="0.3">
      <c r="B48" s="618"/>
      <c r="C48" s="619"/>
      <c r="D48" s="620"/>
      <c r="E48" s="175"/>
    </row>
    <row r="49" spans="1:6" x14ac:dyDescent="0.3">
      <c r="B49" s="618"/>
      <c r="C49" s="619"/>
      <c r="D49" s="620"/>
      <c r="E49" s="175"/>
    </row>
    <row r="50" spans="1:6" x14ac:dyDescent="0.3">
      <c r="B50" s="103"/>
      <c r="C50" s="104"/>
      <c r="D50" s="105" t="s">
        <v>66</v>
      </c>
      <c r="E50" s="175"/>
    </row>
    <row r="51" spans="1:6" x14ac:dyDescent="0.3">
      <c r="B51" s="103"/>
      <c r="C51" s="104"/>
      <c r="D51" s="105" t="s">
        <v>67</v>
      </c>
      <c r="E51" s="175"/>
    </row>
    <row r="52" spans="1:6" x14ac:dyDescent="0.3">
      <c r="B52" s="106"/>
      <c r="C52" s="107"/>
      <c r="D52" s="108" t="s">
        <v>69</v>
      </c>
      <c r="E52" s="184"/>
    </row>
    <row r="53" spans="1:6" s="203" customFormat="1" ht="6.75" customHeight="1" x14ac:dyDescent="0.3">
      <c r="A53" s="92"/>
      <c r="B53" s="308"/>
      <c r="C53" s="308"/>
      <c r="D53" s="308"/>
      <c r="E53" s="308"/>
      <c r="F53" s="93"/>
    </row>
    <row r="54" spans="1:6" ht="15.6" x14ac:dyDescent="0.3">
      <c r="B54" s="90" t="s">
        <v>70</v>
      </c>
      <c r="C54" s="91"/>
      <c r="D54" s="91"/>
      <c r="E54" s="218"/>
    </row>
    <row r="55" spans="1:6" x14ac:dyDescent="0.3">
      <c r="B55" s="109"/>
      <c r="C55" s="110"/>
      <c r="D55" s="111" t="s">
        <v>64</v>
      </c>
      <c r="E55" s="182"/>
    </row>
    <row r="56" spans="1:6" x14ac:dyDescent="0.3">
      <c r="B56" s="618" t="s">
        <v>65</v>
      </c>
      <c r="C56" s="619"/>
      <c r="D56" s="620"/>
      <c r="E56" s="181"/>
    </row>
    <row r="57" spans="1:6" x14ac:dyDescent="0.3">
      <c r="B57" s="618"/>
      <c r="C57" s="619"/>
      <c r="D57" s="620"/>
      <c r="E57" s="181"/>
    </row>
    <row r="58" spans="1:6" x14ac:dyDescent="0.3">
      <c r="B58" s="618"/>
      <c r="C58" s="619"/>
      <c r="D58" s="620"/>
      <c r="E58" s="181"/>
    </row>
    <row r="59" spans="1:6" x14ac:dyDescent="0.3">
      <c r="B59" s="103"/>
      <c r="C59" s="104"/>
      <c r="D59" s="105" t="s">
        <v>66</v>
      </c>
      <c r="E59" s="181"/>
    </row>
    <row r="60" spans="1:6" x14ac:dyDescent="0.3">
      <c r="B60" s="103"/>
      <c r="C60" s="104"/>
      <c r="D60" s="105" t="s">
        <v>67</v>
      </c>
      <c r="E60" s="181"/>
    </row>
    <row r="61" spans="1:6" x14ac:dyDescent="0.3">
      <c r="B61" s="103"/>
      <c r="C61" s="104"/>
      <c r="D61" s="105" t="s">
        <v>68</v>
      </c>
      <c r="E61" s="181"/>
    </row>
    <row r="62" spans="1:6" ht="15.6" x14ac:dyDescent="0.3">
      <c r="B62" s="106"/>
      <c r="C62" s="107"/>
      <c r="D62" s="108" t="s">
        <v>69</v>
      </c>
      <c r="E62" s="183"/>
    </row>
    <row r="63" spans="1:6" s="203" customFormat="1" ht="6.75" customHeight="1" x14ac:dyDescent="0.3">
      <c r="A63" s="92"/>
      <c r="B63" s="308"/>
      <c r="C63" s="308"/>
      <c r="D63" s="308"/>
      <c r="E63" s="308"/>
      <c r="F63" s="93"/>
    </row>
    <row r="64" spans="1:6" ht="15.6" x14ac:dyDescent="0.3">
      <c r="B64" s="90" t="s">
        <v>352</v>
      </c>
      <c r="C64" s="91"/>
      <c r="D64" s="91"/>
      <c r="E64" s="218"/>
    </row>
    <row r="65" spans="1:7" x14ac:dyDescent="0.3">
      <c r="B65" s="109"/>
      <c r="C65" s="110"/>
      <c r="D65" s="111" t="s">
        <v>64</v>
      </c>
      <c r="E65" s="182"/>
    </row>
    <row r="66" spans="1:7" x14ac:dyDescent="0.3">
      <c r="B66" s="618" t="s">
        <v>65</v>
      </c>
      <c r="C66" s="619"/>
      <c r="D66" s="620"/>
      <c r="E66" s="181"/>
    </row>
    <row r="67" spans="1:7" x14ac:dyDescent="0.3">
      <c r="B67" s="618"/>
      <c r="C67" s="619"/>
      <c r="D67" s="620"/>
      <c r="E67" s="181"/>
    </row>
    <row r="68" spans="1:7" x14ac:dyDescent="0.3">
      <c r="B68" s="618"/>
      <c r="C68" s="619"/>
      <c r="D68" s="620"/>
      <c r="E68" s="181"/>
    </row>
    <row r="69" spans="1:7" x14ac:dyDescent="0.3">
      <c r="B69" s="103"/>
      <c r="C69" s="104"/>
      <c r="D69" s="105" t="s">
        <v>66</v>
      </c>
      <c r="E69" s="181"/>
    </row>
    <row r="70" spans="1:7" x14ac:dyDescent="0.3">
      <c r="B70" s="103"/>
      <c r="C70" s="104"/>
      <c r="D70" s="105" t="s">
        <v>67</v>
      </c>
      <c r="E70" s="181"/>
    </row>
    <row r="71" spans="1:7" x14ac:dyDescent="0.3">
      <c r="B71" s="103"/>
      <c r="C71" s="104"/>
      <c r="D71" s="105" t="s">
        <v>68</v>
      </c>
      <c r="E71" s="181"/>
    </row>
    <row r="72" spans="1:7" ht="15.6" x14ac:dyDescent="0.3">
      <c r="B72" s="106"/>
      <c r="C72" s="107"/>
      <c r="D72" s="108" t="s">
        <v>69</v>
      </c>
      <c r="E72" s="183"/>
    </row>
    <row r="73" spans="1:7" s="95" customFormat="1" ht="6.75" customHeight="1" x14ac:dyDescent="0.3">
      <c r="A73" s="93"/>
      <c r="B73" s="208"/>
      <c r="C73" s="208"/>
      <c r="D73" s="208"/>
      <c r="E73" s="208"/>
      <c r="F73" s="121"/>
      <c r="G73" s="149"/>
    </row>
    <row r="74" spans="1:7" s="80" customFormat="1" ht="15.6" x14ac:dyDescent="0.3">
      <c r="A74" s="89"/>
      <c r="B74" s="90" t="s">
        <v>71</v>
      </c>
      <c r="C74" s="91"/>
      <c r="D74" s="91"/>
      <c r="E74" s="218"/>
      <c r="G74" s="148"/>
    </row>
    <row r="75" spans="1:7" s="80" customFormat="1" ht="30.9" customHeight="1" x14ac:dyDescent="0.3">
      <c r="A75" s="89"/>
      <c r="B75" s="621" t="s">
        <v>226</v>
      </c>
      <c r="C75" s="622"/>
      <c r="D75" s="622"/>
      <c r="E75" s="176"/>
      <c r="G75" s="148"/>
    </row>
    <row r="76" spans="1:7" s="80" customFormat="1" ht="45.6" customHeight="1" x14ac:dyDescent="0.3">
      <c r="A76" s="89"/>
      <c r="B76" s="603" t="s">
        <v>353</v>
      </c>
      <c r="C76" s="604"/>
      <c r="D76" s="604"/>
      <c r="E76" s="605"/>
      <c r="G76" s="148"/>
    </row>
    <row r="77" spans="1:7" ht="54" customHeight="1" x14ac:dyDescent="0.3">
      <c r="B77" s="606" t="s">
        <v>103</v>
      </c>
      <c r="C77" s="607"/>
      <c r="D77" s="607"/>
      <c r="E77" s="608"/>
    </row>
    <row r="78" spans="1:7" s="150" customFormat="1" ht="6" customHeight="1" x14ac:dyDescent="0.3">
      <c r="A78" s="93"/>
      <c r="F78" s="121"/>
    </row>
    <row r="79" spans="1:7" s="151" customFormat="1" x14ac:dyDescent="0.3">
      <c r="A79" s="93"/>
      <c r="F79" s="121"/>
    </row>
  </sheetData>
  <sheetProtection password="BF0F" sheet="1" objects="1" scenarios="1"/>
  <mergeCells count="17">
    <mergeCell ref="B76:E76"/>
    <mergeCell ref="B77:E77"/>
    <mergeCell ref="B17:E17"/>
    <mergeCell ref="B18:E18"/>
    <mergeCell ref="B27:D29"/>
    <mergeCell ref="B37:D39"/>
    <mergeCell ref="B66:D68"/>
    <mergeCell ref="B75:D75"/>
    <mergeCell ref="B47:D49"/>
    <mergeCell ref="B56:D58"/>
    <mergeCell ref="B1:E1"/>
    <mergeCell ref="B3:E3"/>
    <mergeCell ref="D6:E6"/>
    <mergeCell ref="B12:E12"/>
    <mergeCell ref="B15:C15"/>
    <mergeCell ref="D15:E15"/>
    <mergeCell ref="D11:E11"/>
  </mergeCells>
  <pageMargins left="0.75" right="0.75" top="1" bottom="1" header="0.5" footer="0.5"/>
  <pageSetup scale="60"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G43"/>
  <sheetViews>
    <sheetView workbookViewId="0">
      <selection activeCell="B9" sqref="B9"/>
    </sheetView>
  </sheetViews>
  <sheetFormatPr defaultColWidth="0" defaultRowHeight="13.8" x14ac:dyDescent="0.25"/>
  <cols>
    <col min="1" max="1" width="1.59765625" style="132" customWidth="1"/>
    <col min="2" max="2" width="10.59765625" style="140" customWidth="1"/>
    <col min="3" max="13" width="10.59765625" style="132" customWidth="1"/>
    <col min="14" max="14" width="1.5" style="132" customWidth="1"/>
    <col min="15" max="59" width="8.59765625" style="132" customWidth="1"/>
    <col min="60" max="16384" width="10.59765625" style="132" hidden="1"/>
  </cols>
  <sheetData>
    <row r="1" spans="1:59" ht="9" customHeight="1" x14ac:dyDescent="0.25">
      <c r="A1" s="130"/>
      <c r="B1" s="131"/>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row>
    <row r="2" spans="1:59" s="144" customFormat="1" ht="75.599999999999994" customHeight="1" x14ac:dyDescent="0.3">
      <c r="A2" s="142"/>
      <c r="B2" s="525" t="s">
        <v>350</v>
      </c>
      <c r="C2" s="143" t="s">
        <v>72</v>
      </c>
      <c r="D2" s="143" t="s">
        <v>73</v>
      </c>
      <c r="E2" s="143" t="s">
        <v>74</v>
      </c>
      <c r="F2" s="143" t="s">
        <v>153</v>
      </c>
      <c r="G2" s="143" t="s">
        <v>75</v>
      </c>
      <c r="H2" s="143" t="s">
        <v>76</v>
      </c>
      <c r="I2" s="143" t="s">
        <v>77</v>
      </c>
      <c r="J2" s="143" t="s">
        <v>78</v>
      </c>
      <c r="K2" s="143" t="s">
        <v>79</v>
      </c>
      <c r="L2" s="143" t="s">
        <v>80</v>
      </c>
      <c r="M2" s="143" t="s">
        <v>81</v>
      </c>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row>
    <row r="3" spans="1:59" x14ac:dyDescent="0.25">
      <c r="A3" s="130"/>
      <c r="B3" s="118" t="s">
        <v>82</v>
      </c>
      <c r="C3" s="155" t="s">
        <v>83</v>
      </c>
      <c r="D3" s="155" t="s">
        <v>83</v>
      </c>
      <c r="E3" s="155" t="s">
        <v>83</v>
      </c>
      <c r="F3" s="155" t="s">
        <v>83</v>
      </c>
      <c r="G3" s="155" t="s">
        <v>83</v>
      </c>
      <c r="H3" s="155" t="s">
        <v>83</v>
      </c>
      <c r="I3" s="155" t="s">
        <v>83</v>
      </c>
      <c r="J3" s="155" t="s">
        <v>83</v>
      </c>
      <c r="K3" s="155" t="s">
        <v>83</v>
      </c>
      <c r="L3" s="155" t="s">
        <v>83</v>
      </c>
      <c r="M3" s="155" t="s">
        <v>83</v>
      </c>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row>
    <row r="4" spans="1:59" x14ac:dyDescent="0.25">
      <c r="A4" s="130"/>
      <c r="B4" s="118" t="s">
        <v>84</v>
      </c>
      <c r="C4" s="156" t="s">
        <v>85</v>
      </c>
      <c r="D4" s="156" t="s">
        <v>85</v>
      </c>
      <c r="E4" s="155" t="s">
        <v>83</v>
      </c>
      <c r="F4" s="155" t="s">
        <v>83</v>
      </c>
      <c r="G4" s="155" t="s">
        <v>83</v>
      </c>
      <c r="H4" s="155" t="s">
        <v>83</v>
      </c>
      <c r="I4" s="155" t="s">
        <v>83</v>
      </c>
      <c r="J4" s="155" t="s">
        <v>83</v>
      </c>
      <c r="K4" s="155" t="s">
        <v>83</v>
      </c>
      <c r="L4" s="155" t="s">
        <v>83</v>
      </c>
      <c r="M4" s="155" t="s">
        <v>83</v>
      </c>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row>
    <row r="5" spans="1:59" x14ac:dyDescent="0.25">
      <c r="A5" s="130"/>
      <c r="B5" s="118" t="s">
        <v>86</v>
      </c>
      <c r="C5" s="156" t="s">
        <v>85</v>
      </c>
      <c r="D5" s="156" t="s">
        <v>85</v>
      </c>
      <c r="E5" s="156" t="s">
        <v>85</v>
      </c>
      <c r="F5" s="155" t="s">
        <v>83</v>
      </c>
      <c r="G5" s="155" t="s">
        <v>83</v>
      </c>
      <c r="H5" s="155" t="s">
        <v>83</v>
      </c>
      <c r="I5" s="155" t="s">
        <v>83</v>
      </c>
      <c r="J5" s="155" t="s">
        <v>83</v>
      </c>
      <c r="K5" s="155" t="s">
        <v>83</v>
      </c>
      <c r="L5" s="155" t="s">
        <v>83</v>
      </c>
      <c r="M5" s="155" t="s">
        <v>83</v>
      </c>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row>
    <row r="6" spans="1:59" x14ac:dyDescent="0.25">
      <c r="A6" s="130"/>
      <c r="B6" s="118" t="s">
        <v>87</v>
      </c>
      <c r="C6" s="156" t="s">
        <v>85</v>
      </c>
      <c r="D6" s="156" t="s">
        <v>85</v>
      </c>
      <c r="E6" s="156" t="s">
        <v>85</v>
      </c>
      <c r="F6" s="156" t="s">
        <v>85</v>
      </c>
      <c r="G6" s="155" t="s">
        <v>83</v>
      </c>
      <c r="H6" s="155" t="s">
        <v>83</v>
      </c>
      <c r="I6" s="155" t="s">
        <v>83</v>
      </c>
      <c r="J6" s="155" t="s">
        <v>83</v>
      </c>
      <c r="K6" s="155" t="s">
        <v>83</v>
      </c>
      <c r="L6" s="155" t="s">
        <v>83</v>
      </c>
      <c r="M6" s="155" t="s">
        <v>83</v>
      </c>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row>
    <row r="7" spans="1:59" x14ac:dyDescent="0.25">
      <c r="A7" s="130"/>
      <c r="B7" s="118" t="s">
        <v>88</v>
      </c>
      <c r="C7" s="156" t="s">
        <v>85</v>
      </c>
      <c r="D7" s="156" t="s">
        <v>85</v>
      </c>
      <c r="E7" s="156" t="s">
        <v>85</v>
      </c>
      <c r="F7" s="156" t="s">
        <v>85</v>
      </c>
      <c r="G7" s="156" t="s">
        <v>85</v>
      </c>
      <c r="H7" s="155" t="s">
        <v>83</v>
      </c>
      <c r="I7" s="156" t="s">
        <v>85</v>
      </c>
      <c r="J7" s="157" t="s">
        <v>93</v>
      </c>
      <c r="K7" s="156" t="s">
        <v>85</v>
      </c>
      <c r="L7" s="155" t="s">
        <v>83</v>
      </c>
      <c r="M7" s="155" t="s">
        <v>83</v>
      </c>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row>
    <row r="8" spans="1:59" x14ac:dyDescent="0.25">
      <c r="A8" s="130"/>
      <c r="B8" s="118" t="s">
        <v>89</v>
      </c>
      <c r="C8" s="156" t="s">
        <v>85</v>
      </c>
      <c r="D8" s="156" t="s">
        <v>85</v>
      </c>
      <c r="E8" s="156" t="s">
        <v>85</v>
      </c>
      <c r="F8" s="156" t="s">
        <v>85</v>
      </c>
      <c r="G8" s="156" t="s">
        <v>85</v>
      </c>
      <c r="H8" s="155" t="s">
        <v>83</v>
      </c>
      <c r="I8" s="157" t="s">
        <v>93</v>
      </c>
      <c r="J8" s="155" t="s">
        <v>83</v>
      </c>
      <c r="K8" s="155" t="s">
        <v>83</v>
      </c>
      <c r="L8" s="155" t="s">
        <v>83</v>
      </c>
      <c r="M8" s="155" t="s">
        <v>83</v>
      </c>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row>
    <row r="9" spans="1:59" x14ac:dyDescent="0.25">
      <c r="A9" s="130"/>
      <c r="B9" s="526" t="s">
        <v>90</v>
      </c>
      <c r="C9" s="156" t="s">
        <v>85</v>
      </c>
      <c r="D9" s="156" t="s">
        <v>85</v>
      </c>
      <c r="E9" s="156" t="s">
        <v>85</v>
      </c>
      <c r="F9" s="156" t="s">
        <v>85</v>
      </c>
      <c r="G9" s="156" t="s">
        <v>85</v>
      </c>
      <c r="H9" s="156" t="s">
        <v>85</v>
      </c>
      <c r="I9" s="157" t="s">
        <v>93</v>
      </c>
      <c r="J9" s="155" t="s">
        <v>83</v>
      </c>
      <c r="K9" s="155" t="s">
        <v>83</v>
      </c>
      <c r="L9" s="155" t="s">
        <v>83</v>
      </c>
      <c r="M9" s="155" t="s">
        <v>83</v>
      </c>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row>
    <row r="10" spans="1:59" x14ac:dyDescent="0.25">
      <c r="A10" s="130"/>
      <c r="B10" s="118" t="s">
        <v>91</v>
      </c>
      <c r="C10" s="156" t="s">
        <v>85</v>
      </c>
      <c r="D10" s="156" t="s">
        <v>85</v>
      </c>
      <c r="E10" s="156" t="s">
        <v>85</v>
      </c>
      <c r="F10" s="156" t="s">
        <v>85</v>
      </c>
      <c r="G10" s="156" t="s">
        <v>85</v>
      </c>
      <c r="H10" s="156" t="s">
        <v>85</v>
      </c>
      <c r="I10" s="156" t="s">
        <v>85</v>
      </c>
      <c r="J10" s="157" t="s">
        <v>93</v>
      </c>
      <c r="K10" s="156" t="s">
        <v>85</v>
      </c>
      <c r="L10" s="155" t="s">
        <v>83</v>
      </c>
      <c r="M10" s="155" t="s">
        <v>83</v>
      </c>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row>
    <row r="11" spans="1:59" x14ac:dyDescent="0.25">
      <c r="A11" s="130"/>
      <c r="B11" s="118" t="s">
        <v>92</v>
      </c>
      <c r="C11" s="156" t="s">
        <v>85</v>
      </c>
      <c r="D11" s="156" t="s">
        <v>85</v>
      </c>
      <c r="E11" s="156" t="s">
        <v>85</v>
      </c>
      <c r="F11" s="156" t="s">
        <v>85</v>
      </c>
      <c r="G11" s="156" t="s">
        <v>85</v>
      </c>
      <c r="H11" s="157" t="s">
        <v>93</v>
      </c>
      <c r="I11" s="156" t="s">
        <v>85</v>
      </c>
      <c r="J11" s="155" t="s">
        <v>83</v>
      </c>
      <c r="K11" s="155" t="s">
        <v>83</v>
      </c>
      <c r="L11" s="155" t="s">
        <v>83</v>
      </c>
      <c r="M11" s="155" t="s">
        <v>83</v>
      </c>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row>
    <row r="12" spans="1:59" x14ac:dyDescent="0.25">
      <c r="A12" s="130"/>
      <c r="B12" s="118" t="s">
        <v>94</v>
      </c>
      <c r="C12" s="156" t="s">
        <v>85</v>
      </c>
      <c r="D12" s="156" t="s">
        <v>85</v>
      </c>
      <c r="E12" s="156" t="s">
        <v>85</v>
      </c>
      <c r="F12" s="156" t="s">
        <v>85</v>
      </c>
      <c r="G12" s="156" t="s">
        <v>85</v>
      </c>
      <c r="H12" s="157" t="s">
        <v>93</v>
      </c>
      <c r="I12" s="156" t="s">
        <v>85</v>
      </c>
      <c r="J12" s="156" t="s">
        <v>85</v>
      </c>
      <c r="K12" s="156" t="s">
        <v>85</v>
      </c>
      <c r="L12" s="155" t="s">
        <v>83</v>
      </c>
      <c r="M12" s="155" t="s">
        <v>83</v>
      </c>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row>
    <row r="13" spans="1:59" ht="5.0999999999999996" customHeight="1" x14ac:dyDescent="0.25">
      <c r="A13" s="130"/>
      <c r="B13" s="122"/>
      <c r="C13" s="123"/>
      <c r="D13" s="123"/>
      <c r="E13" s="123"/>
      <c r="F13" s="123"/>
      <c r="G13" s="123"/>
      <c r="H13" s="123"/>
      <c r="I13" s="124"/>
      <c r="J13" s="124"/>
      <c r="K13" s="124"/>
      <c r="L13" s="124"/>
      <c r="M13" s="124"/>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row>
    <row r="14" spans="1:59" x14ac:dyDescent="0.25">
      <c r="A14" s="133"/>
      <c r="B14" s="158" t="s">
        <v>83</v>
      </c>
      <c r="C14" s="119" t="s">
        <v>96</v>
      </c>
      <c r="D14" s="125"/>
      <c r="E14" s="125"/>
      <c r="F14" s="125"/>
      <c r="G14" s="125"/>
      <c r="H14" s="126"/>
      <c r="I14" s="127"/>
      <c r="J14" s="128"/>
      <c r="K14" s="128"/>
      <c r="L14" s="128"/>
      <c r="M14" s="128"/>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row>
    <row r="15" spans="1:59" x14ac:dyDescent="0.25">
      <c r="A15" s="133"/>
      <c r="B15" s="159" t="s">
        <v>85</v>
      </c>
      <c r="C15" s="120" t="s">
        <v>97</v>
      </c>
      <c r="D15" s="134"/>
      <c r="E15" s="134"/>
      <c r="F15" s="134"/>
      <c r="G15" s="134"/>
      <c r="H15" s="135"/>
      <c r="I15" s="136"/>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row>
    <row r="16" spans="1:59" x14ac:dyDescent="0.25">
      <c r="A16" s="133"/>
      <c r="B16" s="137" t="s">
        <v>93</v>
      </c>
      <c r="C16" s="129" t="s">
        <v>95</v>
      </c>
      <c r="D16" s="138"/>
      <c r="E16" s="138"/>
      <c r="F16" s="138"/>
      <c r="G16" s="138"/>
      <c r="H16" s="139"/>
      <c r="I16" s="136"/>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row>
    <row r="17" spans="1:59" s="154" customFormat="1" ht="8.1" customHeight="1" x14ac:dyDescent="0.25">
      <c r="A17" s="130"/>
      <c r="B17" s="153"/>
      <c r="C17" s="141"/>
      <c r="D17" s="141"/>
      <c r="E17" s="141"/>
      <c r="F17" s="141"/>
      <c r="G17" s="141"/>
      <c r="H17" s="141"/>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row>
    <row r="18" spans="1:59" x14ac:dyDescent="0.25">
      <c r="A18" s="141"/>
      <c r="B18" s="152"/>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row>
    <row r="19" spans="1:59" x14ac:dyDescent="0.25">
      <c r="A19" s="130"/>
      <c r="B19" s="131"/>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row>
    <row r="20" spans="1:59" x14ac:dyDescent="0.25">
      <c r="A20" s="130"/>
      <c r="B20" s="131"/>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row>
    <row r="21" spans="1:59" x14ac:dyDescent="0.25">
      <c r="A21" s="130"/>
      <c r="B21" s="131"/>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row>
    <row r="22" spans="1:59" x14ac:dyDescent="0.25">
      <c r="A22" s="130"/>
      <c r="B22" s="131"/>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row>
    <row r="23" spans="1:59" x14ac:dyDescent="0.25">
      <c r="A23" s="130"/>
      <c r="B23" s="131"/>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row>
    <row r="24" spans="1:59" x14ac:dyDescent="0.25">
      <c r="A24" s="130"/>
      <c r="B24" s="131"/>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row>
    <row r="25" spans="1:59" x14ac:dyDescent="0.25">
      <c r="A25" s="130"/>
      <c r="B25" s="131"/>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row>
    <row r="26" spans="1:59" x14ac:dyDescent="0.25">
      <c r="A26" s="130"/>
      <c r="B26" s="131"/>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row>
    <row r="27" spans="1:59" x14ac:dyDescent="0.25">
      <c r="A27" s="130"/>
      <c r="B27" s="131"/>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row>
    <row r="28" spans="1:59" x14ac:dyDescent="0.25">
      <c r="A28" s="130"/>
      <c r="B28" s="131"/>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row>
    <row r="29" spans="1:59" x14ac:dyDescent="0.25">
      <c r="A29" s="130"/>
      <c r="B29" s="131"/>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row>
    <row r="30" spans="1:59" x14ac:dyDescent="0.25">
      <c r="A30" s="130"/>
      <c r="B30" s="131"/>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row>
    <row r="31" spans="1:59" x14ac:dyDescent="0.25">
      <c r="A31" s="130"/>
      <c r="B31" s="131"/>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row>
    <row r="32" spans="1:59" x14ac:dyDescent="0.25">
      <c r="A32" s="130"/>
      <c r="B32" s="131"/>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row>
    <row r="33" spans="1:59" x14ac:dyDescent="0.25">
      <c r="A33" s="130"/>
      <c r="B33" s="13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row>
    <row r="34" spans="1:59" x14ac:dyDescent="0.25">
      <c r="A34" s="130"/>
      <c r="B34" s="131"/>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row>
    <row r="35" spans="1:59" x14ac:dyDescent="0.25">
      <c r="A35" s="130"/>
      <c r="B35" s="131"/>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row>
    <row r="36" spans="1:59" x14ac:dyDescent="0.25">
      <c r="A36" s="130"/>
      <c r="B36" s="131"/>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row>
    <row r="37" spans="1:59" x14ac:dyDescent="0.25">
      <c r="A37" s="130"/>
      <c r="B37" s="131"/>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row>
    <row r="38" spans="1:59" x14ac:dyDescent="0.25">
      <c r="A38" s="130"/>
      <c r="B38" s="131"/>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row>
    <row r="39" spans="1:59" x14ac:dyDescent="0.25">
      <c r="A39" s="130"/>
      <c r="B39" s="131"/>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row>
    <row r="40" spans="1:59" x14ac:dyDescent="0.25">
      <c r="A40" s="130"/>
      <c r="B40" s="131"/>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row>
    <row r="41" spans="1:59" x14ac:dyDescent="0.25">
      <c r="A41" s="130"/>
      <c r="B41" s="131"/>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row>
    <row r="42" spans="1:59" x14ac:dyDescent="0.25">
      <c r="A42" s="130"/>
      <c r="B42" s="131"/>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row>
    <row r="43" spans="1:59" x14ac:dyDescent="0.25">
      <c r="A43" s="130"/>
      <c r="B43" s="131"/>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row>
  </sheetData>
  <sheetProtection selectLockedCells="1" selectUnlockedCells="1"/>
  <pageMargins left="0.75" right="0.75" top="1" bottom="1" header="0.5" footer="0.5"/>
  <pageSetup scale="87"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Order Form</vt:lpstr>
      <vt:lpstr>Shipping Agreement</vt:lpstr>
      <vt:lpstr>Shipping Terms</vt:lpstr>
      <vt:lpstr>CLIP</vt:lpstr>
      <vt:lpstr>DDOXBAC</vt:lpstr>
      <vt:lpstr>IACTIVE</vt:lpstr>
      <vt:lpstr>IAT</vt:lpstr>
      <vt:lpstr>JARFL</vt:lpstr>
      <vt:lpstr>MAF</vt:lpstr>
      <vt:lpstr>MAR</vt:lpstr>
      <vt:lpstr>MAT</vt:lpstr>
      <vt:lpstr>MOTIGO</vt:lpstr>
      <vt:lpstr>MOTISTART</vt:lpstr>
      <vt:lpstr>MOTPRC</vt:lpstr>
      <vt:lpstr>MRT</vt:lpstr>
      <vt:lpstr>MUSSPRC</vt:lpstr>
      <vt:lpstr>'Order Form'!Print_Area</vt:lpstr>
      <vt:lpstr>'Shipping Terms'!Print_Area</vt:lpstr>
      <vt:lpstr>RR</vt:lpstr>
      <vt:lpstr>SHWC</vt:lpstr>
      <vt:lpstr>ucpcc</vt:lpstr>
      <vt:lpstr>UCPEXP</vt:lpstr>
      <vt:lpstr>UCPL</vt:lpstr>
      <vt:lpstr>WA</vt:lpstr>
      <vt:lpstr>WCT</vt:lpstr>
    </vt:vector>
  </TitlesOfParts>
  <Company>Whirlwind Wheelchair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Keoke King</dc:creator>
  <cp:lastModifiedBy>L Hagen</cp:lastModifiedBy>
  <cp:lastPrinted>2019-11-07T21:40:56Z</cp:lastPrinted>
  <dcterms:created xsi:type="dcterms:W3CDTF">2016-05-09T21:56:12Z</dcterms:created>
  <dcterms:modified xsi:type="dcterms:W3CDTF">2020-02-13T21:57:19Z</dcterms:modified>
</cp:coreProperties>
</file>