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Owner\OneDrive\Documents\CLASP\"/>
    </mc:Choice>
  </mc:AlternateContent>
  <xr:revisionPtr revIDLastSave="0" documentId="13_ncr:1_{0F8292D0-633F-4C3A-8CEA-E85580342A04}" xr6:coauthVersionLast="46" xr6:coauthVersionMax="46" xr10:uidLastSave="{00000000-0000-0000-0000-000000000000}"/>
  <workbookProtection workbookAlgorithmName="SHA-512" workbookHashValue="jxF0eijoQwjNwj8KgrqgC/aX5+vUvoAa+ek6ubAa1pXymotH+Y349GTfQZAM+OXyiOZ42bmgpaL2fTN1oK9oMA==" workbookSaltValue="LOmfF252V+s+c0MJvR7bkQ==" workbookSpinCount="100000" lockStructure="1"/>
  <bookViews>
    <workbookView xWindow="-24120" yWindow="-120" windowWidth="24240" windowHeight="13140" tabRatio="454" xr2:uid="{00000000-000D-0000-FFFF-FFFF00000000}"/>
  </bookViews>
  <sheets>
    <sheet name="Order Form" sheetId="1" r:id="rId1"/>
    <sheet name="Shipping Agreement" sheetId="2" r:id="rId2"/>
    <sheet name="Shipping Terms" sheetId="3" r:id="rId3"/>
  </sheets>
  <definedNames>
    <definedName name="_xlnm._FilterDatabase" localSheetId="0" hidden="1">'Order Form'!#REF!</definedName>
    <definedName name="CLIP">'Order Form'!$A$92:$G$93</definedName>
    <definedName name="DDOXBAC">'Order Form'!$A$137:$G$141</definedName>
    <definedName name="IACTIVE">'Order Form'!#REF!</definedName>
    <definedName name="IAT">'Order Form'!$A$127:$G$133</definedName>
    <definedName name="JARFL">'Order Form'!$A$206:$G$216</definedName>
    <definedName name="MAF">'Order Form'!$A$64:$G$71</definedName>
    <definedName name="MAR">'Order Form'!$A$82:$G$88</definedName>
    <definedName name="MAT">'Order Form'!$A$64:$G$71</definedName>
    <definedName name="MOTIGO">'Order Form'!$A$189:$G$197</definedName>
    <definedName name="MOTISTART">'Order Form'!$A$199:$G$202</definedName>
    <definedName name="MOTPRC">'Order Form'!$A$232:$G$237</definedName>
    <definedName name="MRT">'Order Form'!$A$73:$G$80</definedName>
    <definedName name="MUSSPRC">'Order Form'!$A$232:$G$238</definedName>
    <definedName name="_xlnm.Print_Area" localSheetId="0">'Order Form'!$A$1:$G$263</definedName>
    <definedName name="_xlnm.Print_Area" localSheetId="2">'Shipping Terms'!$B$1:$M$16</definedName>
    <definedName name="RR">'Order Form'!$A$27:$G$36</definedName>
    <definedName name="SHWC">'Order Form'!$A$39:$G$48</definedName>
    <definedName name="ucpcc">'Order Form'!$A$226:$G$230</definedName>
    <definedName name="UCPEXP">'Order Form'!$A$50:$G$61</definedName>
    <definedName name="UCPL">'Order Form'!$A$177:$G$184</definedName>
    <definedName name="WA">'Order Form'!$A$242:$G$250</definedName>
    <definedName name="WCT">'Order Form'!$A$255:$G$256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N243" i="1"/>
  <c r="I249" i="1"/>
  <c r="I248" i="1"/>
  <c r="I247" i="1"/>
  <c r="I246" i="1"/>
  <c r="I245" i="1"/>
  <c r="F59" i="1"/>
  <c r="F58" i="1"/>
  <c r="N184" i="1"/>
  <c r="N183" i="1"/>
  <c r="N182" i="1"/>
  <c r="N180" i="1"/>
  <c r="N179" i="1"/>
  <c r="W185" i="1"/>
  <c r="W184" i="1"/>
  <c r="W183" i="1"/>
  <c r="W182" i="1"/>
  <c r="W181" i="1"/>
  <c r="W180" i="1"/>
  <c r="D123" i="1" l="1"/>
  <c r="N122" i="1"/>
  <c r="I122" i="1" s="1"/>
  <c r="L122" i="1"/>
  <c r="G122" i="1"/>
  <c r="F122" i="1"/>
  <c r="N121" i="1"/>
  <c r="I121" i="1" s="1"/>
  <c r="L121" i="1"/>
  <c r="G121" i="1"/>
  <c r="F121" i="1"/>
  <c r="N120" i="1"/>
  <c r="L120" i="1"/>
  <c r="I120" i="1"/>
  <c r="G120" i="1"/>
  <c r="F120" i="1"/>
  <c r="N119" i="1"/>
  <c r="I119" i="1" s="1"/>
  <c r="L119" i="1"/>
  <c r="G119" i="1"/>
  <c r="F119" i="1"/>
  <c r="N118" i="1"/>
  <c r="L118" i="1"/>
  <c r="I118" i="1"/>
  <c r="G118" i="1"/>
  <c r="F118" i="1"/>
  <c r="D113" i="1"/>
  <c r="N113" i="1" s="1"/>
  <c r="N112" i="1"/>
  <c r="I112" i="1" s="1"/>
  <c r="L112" i="1"/>
  <c r="G112" i="1"/>
  <c r="F112" i="1"/>
  <c r="N111" i="1"/>
  <c r="I111" i="1" s="1"/>
  <c r="L111" i="1"/>
  <c r="G111" i="1"/>
  <c r="F111" i="1"/>
  <c r="N110" i="1"/>
  <c r="I110" i="1" s="1"/>
  <c r="L110" i="1"/>
  <c r="G110" i="1"/>
  <c r="F110" i="1"/>
  <c r="N109" i="1"/>
  <c r="I109" i="1" s="1"/>
  <c r="L109" i="1"/>
  <c r="G109" i="1"/>
  <c r="F109" i="1"/>
  <c r="N108" i="1"/>
  <c r="I108" i="1" s="1"/>
  <c r="L108" i="1"/>
  <c r="G108" i="1"/>
  <c r="F108" i="1"/>
  <c r="D103" i="1"/>
  <c r="N103" i="1" s="1"/>
  <c r="N102" i="1"/>
  <c r="I102" i="1" s="1"/>
  <c r="L102" i="1"/>
  <c r="G102" i="1"/>
  <c r="F102" i="1"/>
  <c r="N101" i="1"/>
  <c r="I101" i="1" s="1"/>
  <c r="L101" i="1"/>
  <c r="G101" i="1"/>
  <c r="F101" i="1"/>
  <c r="N100" i="1"/>
  <c r="I100" i="1" s="1"/>
  <c r="L100" i="1"/>
  <c r="G100" i="1"/>
  <c r="F100" i="1"/>
  <c r="N99" i="1"/>
  <c r="I99" i="1" s="1"/>
  <c r="L99" i="1"/>
  <c r="G99" i="1"/>
  <c r="F99" i="1"/>
  <c r="N98" i="1"/>
  <c r="I98" i="1" s="1"/>
  <c r="L98" i="1"/>
  <c r="G98" i="1"/>
  <c r="F98" i="1"/>
  <c r="F123" i="1" l="1"/>
  <c r="F113" i="1"/>
  <c r="F103" i="1"/>
  <c r="F154" i="1"/>
  <c r="I195" i="1"/>
  <c r="L195" i="1"/>
  <c r="N194" i="1"/>
  <c r="L194" i="1"/>
  <c r="I194" i="1"/>
  <c r="F194" i="1"/>
  <c r="L148" i="1" l="1"/>
  <c r="L147" i="1"/>
  <c r="D155" i="1" l="1"/>
  <c r="L154" i="1"/>
  <c r="L141" i="1"/>
  <c r="L140" i="1"/>
  <c r="L139" i="1"/>
  <c r="L138" i="1"/>
  <c r="B154" i="1"/>
  <c r="J154" i="1" s="1"/>
  <c r="M154" i="1" s="1"/>
  <c r="J148" i="1"/>
  <c r="M148" i="1" s="1"/>
  <c r="J147" i="1"/>
  <c r="M147" i="1" s="1"/>
  <c r="N154" i="1"/>
  <c r="I154" i="1" s="1"/>
  <c r="G154" i="1"/>
  <c r="F155" i="1"/>
  <c r="D149" i="1"/>
  <c r="N148" i="1"/>
  <c r="I148" i="1" s="1"/>
  <c r="F148" i="1"/>
  <c r="N147" i="1"/>
  <c r="I147" i="1" s="1"/>
  <c r="F147" i="1"/>
  <c r="F149" i="1" l="1"/>
  <c r="J184" i="1" l="1"/>
  <c r="N249" i="1" l="1"/>
  <c r="N248" i="1"/>
  <c r="N247" i="1"/>
  <c r="N246" i="1"/>
  <c r="N245" i="1"/>
  <c r="B271" i="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C271" i="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F245" i="1"/>
  <c r="I35" i="1" l="1"/>
  <c r="N35" i="1" s="1"/>
  <c r="D70" i="1"/>
  <c r="F221" i="1" l="1"/>
  <c r="F222" i="1" s="1"/>
  <c r="D257" i="1"/>
  <c r="D251" i="1"/>
  <c r="D238" i="1"/>
  <c r="D229" i="1"/>
  <c r="D222" i="1"/>
  <c r="D216" i="1"/>
  <c r="D203" i="1"/>
  <c r="D173" i="1"/>
  <c r="D164" i="1"/>
  <c r="D142" i="1"/>
  <c r="D133" i="1"/>
  <c r="D93" i="1"/>
  <c r="D87" i="1"/>
  <c r="D79" i="1"/>
  <c r="D61" i="1"/>
  <c r="D47" i="1"/>
  <c r="D36" i="1"/>
  <c r="L243" i="1" l="1"/>
  <c r="I243" i="1"/>
  <c r="I193" i="1" l="1"/>
  <c r="N193" i="1" s="1"/>
  <c r="L215" i="1"/>
  <c r="I59" i="1"/>
  <c r="N59" i="1" s="1"/>
  <c r="I58" i="1"/>
  <c r="N58" i="1" s="1"/>
  <c r="I60" i="1"/>
  <c r="N60" i="1" s="1"/>
  <c r="R62" i="1"/>
  <c r="R63" i="1" s="1"/>
  <c r="L248" i="1" l="1"/>
  <c r="L246" i="1"/>
  <c r="L245" i="1"/>
  <c r="D192" i="1" l="1"/>
  <c r="D196" i="1" s="1"/>
  <c r="D181" i="1"/>
  <c r="D185" i="1" l="1"/>
  <c r="N181" i="1"/>
  <c r="D259" i="1"/>
  <c r="N163" i="1"/>
  <c r="N160" i="1"/>
  <c r="L163" i="1"/>
  <c r="L162" i="1"/>
  <c r="L161" i="1"/>
  <c r="L160" i="1"/>
  <c r="I163" i="1"/>
  <c r="I162" i="1"/>
  <c r="I161" i="1"/>
  <c r="I160" i="1"/>
  <c r="F163" i="1"/>
  <c r="N162" i="1"/>
  <c r="F162" i="1"/>
  <c r="N161" i="1"/>
  <c r="F161" i="1"/>
  <c r="F160" i="1"/>
  <c r="F164" i="1" l="1"/>
  <c r="I172" i="1"/>
  <c r="L85" i="1"/>
  <c r="L86" i="1"/>
  <c r="L84" i="1"/>
  <c r="N86" i="1"/>
  <c r="N85" i="1"/>
  <c r="N84" i="1"/>
  <c r="I86" i="1"/>
  <c r="I85" i="1"/>
  <c r="I84" i="1"/>
  <c r="F184" i="1" l="1"/>
  <c r="F192" i="1"/>
  <c r="F181" i="1"/>
  <c r="F172" i="1"/>
  <c r="F171" i="1"/>
  <c r="F170" i="1"/>
  <c r="F169" i="1"/>
  <c r="N172" i="1"/>
  <c r="L172" i="1"/>
  <c r="N171" i="1"/>
  <c r="I171" i="1" s="1"/>
  <c r="L171" i="1"/>
  <c r="N170" i="1"/>
  <c r="I170" i="1" s="1"/>
  <c r="N169" i="1"/>
  <c r="I169" i="1" s="1"/>
  <c r="L170" i="1"/>
  <c r="L169" i="1"/>
  <c r="K191" i="1"/>
  <c r="K190" i="1"/>
  <c r="N192" i="1"/>
  <c r="I191" i="1"/>
  <c r="I190" i="1"/>
  <c r="F173" i="1" l="1"/>
  <c r="L192" i="1"/>
  <c r="I192" i="1"/>
  <c r="K178" i="1" l="1"/>
  <c r="L178" i="1" s="1"/>
  <c r="K180" i="1"/>
  <c r="I179" i="1"/>
  <c r="I178" i="1"/>
  <c r="I180" i="1"/>
  <c r="I181" i="1" l="1"/>
  <c r="L181" i="1"/>
  <c r="I183" i="1" l="1"/>
  <c r="I182" i="1"/>
  <c r="N34" i="1" l="1"/>
  <c r="Q17" i="1"/>
  <c r="J182" i="1"/>
  <c r="J183" i="1"/>
  <c r="N178" i="1" l="1"/>
  <c r="W179" i="1"/>
  <c r="I202" i="1" l="1"/>
  <c r="I215" i="1"/>
  <c r="I214" i="1"/>
  <c r="I213" i="1"/>
  <c r="I212" i="1"/>
  <c r="I211" i="1"/>
  <c r="I210" i="1"/>
  <c r="I209" i="1"/>
  <c r="I208" i="1"/>
  <c r="I221" i="1"/>
  <c r="I227" i="1"/>
  <c r="I228" i="1"/>
  <c r="I234" i="1"/>
  <c r="I236" i="1"/>
  <c r="I235" i="1"/>
  <c r="I237" i="1"/>
  <c r="I256" i="1"/>
  <c r="I250" i="1"/>
  <c r="I244" i="1"/>
  <c r="F34" i="1" l="1"/>
  <c r="L256" i="1" l="1"/>
  <c r="L250" i="1"/>
  <c r="L249" i="1"/>
  <c r="L247" i="1"/>
  <c r="L244" i="1"/>
  <c r="L237" i="1"/>
  <c r="L236" i="1"/>
  <c r="L235" i="1"/>
  <c r="L234" i="1"/>
  <c r="L228" i="1"/>
  <c r="L227" i="1"/>
  <c r="L214" i="1"/>
  <c r="L213" i="1"/>
  <c r="L212" i="1"/>
  <c r="L211" i="1"/>
  <c r="L210" i="1"/>
  <c r="L209" i="1"/>
  <c r="L208" i="1"/>
  <c r="L78" i="1"/>
  <c r="L77" i="1"/>
  <c r="L76" i="1"/>
  <c r="L75" i="1"/>
  <c r="L60" i="1"/>
  <c r="L59" i="1"/>
  <c r="L58" i="1"/>
  <c r="L57" i="1"/>
  <c r="L56" i="1"/>
  <c r="L55" i="1"/>
  <c r="L54" i="1"/>
  <c r="L53" i="1"/>
  <c r="L52" i="1"/>
  <c r="L46" i="1"/>
  <c r="L45" i="1"/>
  <c r="L44" i="1"/>
  <c r="L43" i="1"/>
  <c r="L42" i="1"/>
  <c r="L41" i="1"/>
  <c r="L35" i="1"/>
  <c r="L34" i="1"/>
  <c r="L33" i="1"/>
  <c r="L32" i="1"/>
  <c r="L31" i="1"/>
  <c r="N19" i="1"/>
  <c r="N20" i="1" s="1"/>
  <c r="L221" i="1"/>
  <c r="L202" i="1"/>
  <c r="L201" i="1"/>
  <c r="L193" i="1"/>
  <c r="L191" i="1"/>
  <c r="L190" i="1"/>
  <c r="L187" i="1"/>
  <c r="L183" i="1"/>
  <c r="L182" i="1"/>
  <c r="L180" i="1"/>
  <c r="L179" i="1"/>
  <c r="L132" i="1"/>
  <c r="L131" i="1"/>
  <c r="L130" i="1"/>
  <c r="L129" i="1"/>
  <c r="L128" i="1"/>
  <c r="L92" i="1"/>
  <c r="L69" i="1"/>
  <c r="L68" i="1"/>
  <c r="L67" i="1"/>
  <c r="L66" i="1"/>
  <c r="L30" i="1"/>
  <c r="L29" i="1"/>
  <c r="D22" i="1" l="1"/>
  <c r="F270" i="1" l="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E270" i="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D270" i="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A271" i="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N190" i="1" l="1"/>
  <c r="N237" i="1" l="1"/>
  <c r="N236" i="1"/>
  <c r="N235" i="1"/>
  <c r="N234" i="1"/>
  <c r="N228" i="1"/>
  <c r="N227" i="1"/>
  <c r="N221" i="1" l="1"/>
  <c r="N215" i="1"/>
  <c r="N214" i="1"/>
  <c r="N213" i="1"/>
  <c r="N212" i="1"/>
  <c r="N211" i="1"/>
  <c r="N210" i="1"/>
  <c r="N209" i="1"/>
  <c r="N208" i="1"/>
  <c r="N256" i="1"/>
  <c r="N250" i="1"/>
  <c r="N244" i="1"/>
  <c r="F33" i="1" l="1"/>
  <c r="G141" i="1" l="1"/>
  <c r="G129" i="1"/>
  <c r="N202" i="1" l="1"/>
  <c r="N201" i="1"/>
  <c r="I201" i="1" s="1"/>
  <c r="N195" i="1"/>
  <c r="N191" i="1"/>
  <c r="N141" i="1"/>
  <c r="I141" i="1" s="1"/>
  <c r="N140" i="1"/>
  <c r="N139" i="1"/>
  <c r="I139" i="1" s="1"/>
  <c r="N138" i="1"/>
  <c r="I138" i="1" s="1"/>
  <c r="N132" i="1"/>
  <c r="I132" i="1" s="1"/>
  <c r="N131" i="1"/>
  <c r="N130" i="1"/>
  <c r="N129" i="1"/>
  <c r="I129" i="1" s="1"/>
  <c r="N128" i="1"/>
  <c r="N92" i="1"/>
  <c r="N78" i="1"/>
  <c r="I78" i="1" s="1"/>
  <c r="N77" i="1"/>
  <c r="I77" i="1" s="1"/>
  <c r="N76" i="1"/>
  <c r="I76" i="1" s="1"/>
  <c r="N75" i="1"/>
  <c r="I75" i="1" s="1"/>
  <c r="N69" i="1"/>
  <c r="N68" i="1"/>
  <c r="I68" i="1" s="1"/>
  <c r="N67" i="1"/>
  <c r="I67" i="1" s="1"/>
  <c r="N66" i="1"/>
  <c r="N57" i="1"/>
  <c r="I57" i="1" s="1"/>
  <c r="N56" i="1"/>
  <c r="I56" i="1" s="1"/>
  <c r="N55" i="1"/>
  <c r="I55" i="1" s="1"/>
  <c r="N54" i="1"/>
  <c r="I54" i="1" s="1"/>
  <c r="N53" i="1"/>
  <c r="I53" i="1" s="1"/>
  <c r="N52" i="1"/>
  <c r="N46" i="1"/>
  <c r="I46" i="1" s="1"/>
  <c r="N45" i="1"/>
  <c r="I45" i="1" s="1"/>
  <c r="N44" i="1"/>
  <c r="I44" i="1" s="1"/>
  <c r="N43" i="1"/>
  <c r="I43" i="1" s="1"/>
  <c r="N42" i="1"/>
  <c r="I42" i="1" s="1"/>
  <c r="N41" i="1"/>
  <c r="I41" i="1" s="1"/>
  <c r="I34" i="1"/>
  <c r="N33" i="1"/>
  <c r="I33" i="1" s="1"/>
  <c r="N32" i="1"/>
  <c r="I32" i="1" s="1"/>
  <c r="N31" i="1"/>
  <c r="I31" i="1" s="1"/>
  <c r="N30" i="1"/>
  <c r="I30" i="1" s="1"/>
  <c r="N29" i="1"/>
  <c r="I29" i="1" s="1"/>
  <c r="F236" i="1"/>
  <c r="I69" i="1" l="1"/>
  <c r="I66" i="1"/>
  <c r="I52" i="1"/>
  <c r="I131" i="1"/>
  <c r="I128" i="1"/>
  <c r="I140" i="1"/>
  <c r="I92" i="1"/>
  <c r="I130" i="1"/>
  <c r="G138" i="1"/>
  <c r="F202" i="1"/>
  <c r="F195" i="1"/>
  <c r="F193" i="1"/>
  <c r="F60" i="1"/>
  <c r="F57" i="1"/>
  <c r="F56" i="1"/>
  <c r="F138" i="1"/>
  <c r="F139" i="1"/>
  <c r="F140" i="1"/>
  <c r="F141" i="1"/>
  <c r="F128" i="1"/>
  <c r="F129" i="1"/>
  <c r="F132" i="1"/>
  <c r="F131" i="1"/>
  <c r="F130" i="1"/>
  <c r="F178" i="1"/>
  <c r="F179" i="1"/>
  <c r="F180" i="1"/>
  <c r="F182" i="1"/>
  <c r="F183" i="1"/>
  <c r="F256" i="1"/>
  <c r="F257" i="1" s="1"/>
  <c r="F208" i="1"/>
  <c r="F84" i="1"/>
  <c r="F85" i="1"/>
  <c r="F86" i="1"/>
  <c r="F92" i="1"/>
  <c r="F93" i="1" s="1"/>
  <c r="F41" i="1"/>
  <c r="F42" i="1"/>
  <c r="F43" i="1"/>
  <c r="F44" i="1"/>
  <c r="F45" i="1"/>
  <c r="F46" i="1"/>
  <c r="F66" i="1"/>
  <c r="F67" i="1"/>
  <c r="F68" i="1"/>
  <c r="F69" i="1"/>
  <c r="F52" i="1"/>
  <c r="F53" i="1"/>
  <c r="F54" i="1"/>
  <c r="F55" i="1"/>
  <c r="F29" i="1"/>
  <c r="F30" i="1"/>
  <c r="F31" i="1"/>
  <c r="F32" i="1"/>
  <c r="F75" i="1"/>
  <c r="F76" i="1"/>
  <c r="F77" i="1"/>
  <c r="F78" i="1"/>
  <c r="F190" i="1"/>
  <c r="F191" i="1"/>
  <c r="F201" i="1"/>
  <c r="F209" i="1"/>
  <c r="F210" i="1"/>
  <c r="F211" i="1"/>
  <c r="F212" i="1"/>
  <c r="F213" i="1"/>
  <c r="F214" i="1"/>
  <c r="F215" i="1"/>
  <c r="F227" i="1"/>
  <c r="F228" i="1"/>
  <c r="F234" i="1"/>
  <c r="F235" i="1"/>
  <c r="F237" i="1"/>
  <c r="F244" i="1"/>
  <c r="F246" i="1"/>
  <c r="F247" i="1"/>
  <c r="F248" i="1"/>
  <c r="F249" i="1"/>
  <c r="F250" i="1"/>
  <c r="F243" i="1"/>
  <c r="F35" i="1"/>
  <c r="D23" i="1" l="1"/>
  <c r="F142" i="1"/>
  <c r="F196" i="1"/>
  <c r="F36" i="1"/>
  <c r="F70" i="1"/>
  <c r="F251" i="1"/>
  <c r="F216" i="1"/>
  <c r="F185" i="1"/>
  <c r="F238" i="1"/>
  <c r="F79" i="1"/>
  <c r="F61" i="1"/>
  <c r="F87" i="1"/>
  <c r="F229" i="1"/>
  <c r="F203" i="1"/>
  <c r="F47" i="1"/>
  <c r="F133" i="1"/>
  <c r="N26" i="1"/>
  <c r="G250" i="1" s="1"/>
  <c r="G248" i="1" l="1"/>
  <c r="G249" i="1"/>
  <c r="G194" i="1"/>
  <c r="G247" i="1"/>
  <c r="D17" i="1"/>
  <c r="F260" i="1" s="1"/>
  <c r="G148" i="1"/>
  <c r="G246" i="1"/>
  <c r="F24" i="1"/>
  <c r="D25" i="1" s="1"/>
  <c r="G147" i="1"/>
  <c r="G69" i="1"/>
  <c r="G35" i="1"/>
  <c r="G52" i="1"/>
  <c r="G66" i="1"/>
  <c r="G162" i="1"/>
  <c r="G163" i="1"/>
  <c r="G160" i="1"/>
  <c r="G169" i="1"/>
  <c r="G161" i="1"/>
  <c r="G192" i="1"/>
  <c r="G184" i="1"/>
  <c r="G172" i="1"/>
  <c r="G171" i="1"/>
  <c r="G170" i="1"/>
  <c r="G181" i="1"/>
  <c r="G131" i="1"/>
  <c r="G128" i="1"/>
  <c r="G140" i="1"/>
  <c r="N2" i="1"/>
  <c r="R2" i="1" s="1"/>
  <c r="G130" i="1"/>
  <c r="G92" i="1"/>
  <c r="G29" i="1"/>
  <c r="G191" i="1"/>
  <c r="G183" i="1"/>
  <c r="G132" i="1"/>
  <c r="G60" i="1"/>
  <c r="G190" i="1"/>
  <c r="D24" i="1" l="1"/>
  <c r="F25" i="1" s="1"/>
  <c r="D21" i="1"/>
  <c r="G179" i="1"/>
  <c r="G195" i="1"/>
  <c r="G139" i="1"/>
  <c r="G178" i="1"/>
  <c r="G180" i="1"/>
  <c r="G228" i="1"/>
  <c r="G227" i="1"/>
  <c r="G57" i="1"/>
  <c r="G201" i="1"/>
  <c r="G75" i="1"/>
  <c r="G193" i="1"/>
  <c r="G202" i="1"/>
  <c r="G214" i="1"/>
  <c r="G208" i="1"/>
  <c r="G213" i="1"/>
  <c r="G210" i="1"/>
  <c r="G212" i="1"/>
  <c r="G209" i="1"/>
  <c r="G215" i="1"/>
  <c r="G211" i="1"/>
  <c r="G234" i="1"/>
  <c r="G34" i="1"/>
  <c r="G182" i="1"/>
  <c r="G245" i="1"/>
  <c r="G244" i="1"/>
  <c r="G243" i="1"/>
  <c r="G235" i="1"/>
  <c r="G237" i="1"/>
  <c r="G31" i="1"/>
  <c r="G236" i="1"/>
  <c r="G45" i="1"/>
  <c r="G77" i="1"/>
  <c r="G53" i="1"/>
  <c r="G41" i="1"/>
  <c r="G44" i="1"/>
  <c r="G33" i="1"/>
  <c r="G76" i="1"/>
  <c r="G86" i="1"/>
  <c r="G85" i="1"/>
  <c r="G84" i="1"/>
  <c r="G221" i="1"/>
  <c r="G58" i="1"/>
  <c r="G59" i="1"/>
  <c r="G46" i="1"/>
  <c r="G55" i="1"/>
  <c r="G32" i="1"/>
  <c r="G54" i="1"/>
  <c r="G68" i="1"/>
  <c r="G30" i="1"/>
  <c r="G56" i="1"/>
  <c r="G43" i="1"/>
  <c r="G78" i="1"/>
  <c r="G42" i="1"/>
  <c r="G67" i="1"/>
  <c r="G256" i="1" l="1"/>
  <c r="H258" i="1" l="1"/>
</calcChain>
</file>

<file path=xl/sharedStrings.xml><?xml version="1.0" encoding="utf-8"?>
<sst xmlns="http://schemas.openxmlformats.org/spreadsheetml/2006/main" count="1100" uniqueCount="414">
  <si>
    <t>Minimum Order Quantity is 20 units per order.</t>
  </si>
  <si>
    <t>Product Number</t>
  </si>
  <si>
    <t>Seat Width</t>
  </si>
  <si>
    <t>Price</t>
  </si>
  <si>
    <t xml:space="preserve">Total </t>
  </si>
  <si>
    <t>Size Mix</t>
  </si>
  <si>
    <t>CBM</t>
  </si>
  <si>
    <t>RR0012</t>
  </si>
  <si>
    <t>RR0014</t>
  </si>
  <si>
    <t>RR0015</t>
  </si>
  <si>
    <t>RR0017</t>
  </si>
  <si>
    <t>RR0018</t>
  </si>
  <si>
    <t>Total:</t>
  </si>
  <si>
    <t>Stnd12</t>
  </si>
  <si>
    <t>Stnd14</t>
  </si>
  <si>
    <t>Stnd16</t>
  </si>
  <si>
    <t>Stnd18</t>
  </si>
  <si>
    <t>Stnd20</t>
  </si>
  <si>
    <t>StnSPK</t>
  </si>
  <si>
    <t>Spare Parts Kit</t>
  </si>
  <si>
    <t>UCP EXPRESSION</t>
  </si>
  <si>
    <t>UE315S</t>
  </si>
  <si>
    <t>UE470L</t>
  </si>
  <si>
    <t>UEMK00</t>
  </si>
  <si>
    <t>MOTIVATION ACTIVE FOLDING</t>
  </si>
  <si>
    <t>MOTIVATION ROUGH TERRAIN</t>
  </si>
  <si>
    <t>Modification Kit</t>
  </si>
  <si>
    <t>MOTIVATION MOTI-GO</t>
  </si>
  <si>
    <t>JARIK FLUID CUSHION</t>
  </si>
  <si>
    <t>UCP COMFORT CUSHION</t>
  </si>
  <si>
    <t>UFC012</t>
  </si>
  <si>
    <t>UFC020</t>
  </si>
  <si>
    <t>MOTIVATION UNIVERSAL SLUNG SEAT PRESSURE RELIEF CUSHION</t>
  </si>
  <si>
    <t>WALKING AIDS</t>
  </si>
  <si>
    <t>Products</t>
  </si>
  <si>
    <t>WLKRT0</t>
  </si>
  <si>
    <t>WLKRS0</t>
  </si>
  <si>
    <t>ACRUTT</t>
  </si>
  <si>
    <t>ACRUTM</t>
  </si>
  <si>
    <t>ACRUTS</t>
  </si>
  <si>
    <t>FCRUTS</t>
  </si>
  <si>
    <t>FCRUTT</t>
  </si>
  <si>
    <t>CANE00</t>
  </si>
  <si>
    <t>CBM / 40'HC</t>
  </si>
  <si>
    <t>Buffer</t>
  </si>
  <si>
    <t>Practical Space</t>
  </si>
  <si>
    <t>Cushion Width x Depth</t>
  </si>
  <si>
    <t>Customer Company Name:</t>
  </si>
  <si>
    <t>Products Total:</t>
  </si>
  <si>
    <t>Shipping Estimate:</t>
  </si>
  <si>
    <t>Total Invoice:</t>
  </si>
  <si>
    <t>Destination Country:</t>
  </si>
  <si>
    <t>Note:</t>
  </si>
  <si>
    <t>Customer Order Number:</t>
  </si>
  <si>
    <t>Handling, documentation, taxes, other fees:</t>
  </si>
  <si>
    <t>Consignee Information and Agreement</t>
  </si>
  <si>
    <t>SHIPMENT DETAILS</t>
  </si>
  <si>
    <t>Y</t>
  </si>
  <si>
    <t>N</t>
  </si>
  <si>
    <t>Can House Bill of Lading be Telex released?</t>
  </si>
  <si>
    <t>*Some additional fees may apply</t>
  </si>
  <si>
    <t>If original copies are required, how many copies are needed?</t>
  </si>
  <si>
    <t>Any additional requirements or special instructions:</t>
  </si>
  <si>
    <t>Port of Discharge:</t>
  </si>
  <si>
    <t>Organization Name:</t>
  </si>
  <si>
    <t>Address:</t>
  </si>
  <si>
    <t>Contact Person Name:</t>
  </si>
  <si>
    <t>Contact Person Phone:</t>
  </si>
  <si>
    <t>Contact Person Fax:</t>
  </si>
  <si>
    <t>Contact Person Email:</t>
  </si>
  <si>
    <t>FINAL DESTINATION INFORMATION (If different from Consignee Information)</t>
  </si>
  <si>
    <t>SHIPPING TERMS</t>
  </si>
  <si>
    <t>Export customs declaration</t>
  </si>
  <si>
    <t>Carriage to port of export</t>
  </si>
  <si>
    <t>Unloading of truck in port of export</t>
  </si>
  <si>
    <t>Carriage (Sea/Air) to port of import</t>
  </si>
  <si>
    <t>Insurance</t>
  </si>
  <si>
    <t>Unloading in port of import</t>
  </si>
  <si>
    <t>Loading on truck in port of import</t>
  </si>
  <si>
    <t>Carriage to place of destination</t>
  </si>
  <si>
    <t>Import customs clearance</t>
  </si>
  <si>
    <t>Import duties and taxes</t>
  </si>
  <si>
    <t>EXW</t>
  </si>
  <si>
    <t>Buyer</t>
  </si>
  <si>
    <t>FCA</t>
  </si>
  <si>
    <t>Seller</t>
  </si>
  <si>
    <t>FAS</t>
  </si>
  <si>
    <t>FOB</t>
  </si>
  <si>
    <t>CPT</t>
  </si>
  <si>
    <t>CFR(CNF)</t>
  </si>
  <si>
    <t>CIF</t>
  </si>
  <si>
    <t>CIP</t>
  </si>
  <si>
    <t>DAT</t>
  </si>
  <si>
    <t>Seller/Buyer</t>
  </si>
  <si>
    <t>DAP</t>
  </si>
  <si>
    <t>Seller/Buyer indicates that the activity must be negotiated and agreed upon.</t>
  </si>
  <si>
    <t>Buyer is responsible</t>
  </si>
  <si>
    <t>Seller is responsible</t>
  </si>
  <si>
    <t>Contact Name</t>
  </si>
  <si>
    <t>Contact Email:</t>
  </si>
  <si>
    <t>UESPK0</t>
  </si>
  <si>
    <t>RRSPK0</t>
  </si>
  <si>
    <t>Logistics Contact Email:</t>
  </si>
  <si>
    <t>By returning this form, your organization agrees to take financial and adminstrative responsibility for costs and processes relevant to the Shipping Terms that you choose. For reference, see the Shipping Terms sheet.</t>
  </si>
  <si>
    <t xml:space="preserve"> </t>
  </si>
  <si>
    <t>CLASP Order Form</t>
  </si>
  <si>
    <t>BUYER INFORMATION</t>
  </si>
  <si>
    <t>CONSIGNEE INFORMATION (If different from Buyer Information)</t>
  </si>
  <si>
    <t>Notes:</t>
  </si>
  <si>
    <t>Your Order Quantity</t>
  </si>
  <si>
    <t>Service provider for selected products is capable and committed to appropriate provision  (Y / N):</t>
  </si>
  <si>
    <t>MOTIVATION CLIP-ON TRICYCLE ATTACHMENT</t>
  </si>
  <si>
    <t>Seat Width / Seat Depth</t>
  </si>
  <si>
    <t xml:space="preserve">Agree to terms and conditions (Y / N): </t>
  </si>
  <si>
    <t>Shipping estimate is valid until:</t>
  </si>
  <si>
    <t>JARIK FOAM CUSHION</t>
  </si>
  <si>
    <t>Manufacturer Product Number</t>
  </si>
  <si>
    <t>RR12514</t>
  </si>
  <si>
    <t>RR14014</t>
  </si>
  <si>
    <t>RR15514</t>
  </si>
  <si>
    <t>RR17016</t>
  </si>
  <si>
    <t>RR18516</t>
  </si>
  <si>
    <t>WM4X-01S</t>
  </si>
  <si>
    <t>WM4X-01M</t>
  </si>
  <si>
    <t>WM4X-01L</t>
  </si>
  <si>
    <t>WM4X-01XL</t>
  </si>
  <si>
    <t>WM3-01S</t>
  </si>
  <si>
    <t>WM3-01M</t>
  </si>
  <si>
    <t>WM3-01L</t>
  </si>
  <si>
    <t>WM3-01XL</t>
  </si>
  <si>
    <t>WM3TRCO-01</t>
  </si>
  <si>
    <t>WMSSG2-01</t>
  </si>
  <si>
    <t>WMSSG3-01</t>
  </si>
  <si>
    <t>WMSSG1-P-01</t>
  </si>
  <si>
    <t>2-32X35</t>
  </si>
  <si>
    <t>2-35X43</t>
  </si>
  <si>
    <t>2-35X49</t>
  </si>
  <si>
    <t>2-40X43</t>
  </si>
  <si>
    <t>2-40X49</t>
  </si>
  <si>
    <t>2-45X43</t>
  </si>
  <si>
    <t>2-45X49</t>
  </si>
  <si>
    <t>2-50X49</t>
  </si>
  <si>
    <t>1-45x46</t>
  </si>
  <si>
    <t>CUPR-01S</t>
  </si>
  <si>
    <t>CUPR-01M</t>
  </si>
  <si>
    <t>CUPR-01L</t>
  </si>
  <si>
    <t>CUPR-01XL</t>
  </si>
  <si>
    <t>WRK001</t>
  </si>
  <si>
    <t xml:space="preserve">Date product needed to arrive in port </t>
  </si>
  <si>
    <t>All prices are listed in USD. Shipping terms ExWorks.</t>
  </si>
  <si>
    <t>After completing the form email to:</t>
  </si>
  <si>
    <t>Enter data in yellow fields only.</t>
  </si>
  <si>
    <t>Return of this information is urgent to avoid delays in shipment.</t>
  </si>
  <si>
    <t>Loading on outbound transport at port of export</t>
  </si>
  <si>
    <t>12” (30cm)</t>
  </si>
  <si>
    <t>14” (36cm)</t>
  </si>
  <si>
    <t>16” (41cm)</t>
  </si>
  <si>
    <t xml:space="preserve">18“ (46cm) </t>
  </si>
  <si>
    <t>20” (51cm)</t>
  </si>
  <si>
    <t>12.5" (32cm)</t>
  </si>
  <si>
    <t>14" (36cm)</t>
  </si>
  <si>
    <t>17" (43cm)</t>
  </si>
  <si>
    <t>18.5" (47cm)</t>
  </si>
  <si>
    <t>12" x 14'' (30cm x 36cm)</t>
  </si>
  <si>
    <t>16" x 17'' (41cm x 43cm)</t>
  </si>
  <si>
    <t>16" (41cm)</t>
  </si>
  <si>
    <t>18" (46cm)</t>
  </si>
  <si>
    <t>16" x 16'' (41cm x 41cm)</t>
  </si>
  <si>
    <t>18" x 18'' (46cm x 46cm)</t>
  </si>
  <si>
    <t>20" x 18'' (51cm x 46cm)</t>
  </si>
  <si>
    <t>14" x 16' (36cm x 41cm)</t>
  </si>
  <si>
    <t>18'' x 18'' (45cm x 46cm)</t>
  </si>
  <si>
    <t>12.5 x 14'' (32cm x 35cm)</t>
  </si>
  <si>
    <t>14" x 17" (35xm x 43cm)</t>
  </si>
  <si>
    <t>14" x 19'' (36cm x 48cm)</t>
  </si>
  <si>
    <t>16" x 19'' (41cm x 48cm)</t>
  </si>
  <si>
    <t>18" x 17'' (46cm x 43cm)</t>
  </si>
  <si>
    <t>18" x 19'' (46cm x 48cm)</t>
  </si>
  <si>
    <t>20" x 19'' (51cm x 48cm)</t>
  </si>
  <si>
    <t>Note: Each chair includes a pressure relief cushion and an English language user manual.</t>
  </si>
  <si>
    <t>Note: Each chair includes a basic tool kit, a foam pressure relief cushion and an English language user manual.</t>
  </si>
  <si>
    <t>Note: Each chair includes a foam cushion. No user manual is included, available for download from CLASPHUB.org.</t>
  </si>
  <si>
    <t>Note: Foam cushion. Packaged 10 per carton. Must be ordered in multiples of 10 units per size.</t>
  </si>
  <si>
    <t>Note: Package quantities vary per item as listed above. Must be ordered in mutilples of quantity listed.</t>
  </si>
  <si>
    <t>Required delivery date:</t>
  </si>
  <si>
    <t>Is Certificate of Insurance from seller required?* (No charge)</t>
  </si>
  <si>
    <t>Is Certificate of Free Sale required?* (No charge)</t>
  </si>
  <si>
    <t>Is Certificate of Origin required?* ($150.00 ea original)</t>
  </si>
  <si>
    <t>Is original copy of Commercial Invoice and Packing List required?* ($100 each set)</t>
  </si>
  <si>
    <t>This document was produced by UCP Wheels for Humanity through Consolidating Logistics for Assistive Technology Supply and Provision II (CLASP II), a four-year cooperative agreement funded by the U.S. Agency for International Development under Agreement Number AID-OAA-A-17-00021, beginning August 30th, 2017.</t>
  </si>
  <si>
    <t>sales@clasphub.org</t>
  </si>
  <si>
    <t>Note: Moti-Start includes a basic tool kit and an English language user manual.</t>
  </si>
  <si>
    <t>MOTIVATION MOTI-START SUPPORT DEVICE</t>
  </si>
  <si>
    <t>MOTIVATION ACTIVE RIGID</t>
  </si>
  <si>
    <t>L801MV-S</t>
  </si>
  <si>
    <t>L801MV-L</t>
  </si>
  <si>
    <t>L801MV-M</t>
  </si>
  <si>
    <t>INTCO ALL TERRAIN</t>
  </si>
  <si>
    <t>AT300</t>
  </si>
  <si>
    <t>AT350</t>
  </si>
  <si>
    <t>AT400</t>
  </si>
  <si>
    <t>AT450</t>
  </si>
  <si>
    <t>AT500</t>
  </si>
  <si>
    <t>YK9098-300</t>
  </si>
  <si>
    <t>YK9098-350</t>
  </si>
  <si>
    <t>YK9098-400</t>
  </si>
  <si>
    <t>YK9098-450</t>
  </si>
  <si>
    <t>YK9098-500</t>
  </si>
  <si>
    <t>INTCO ACTIVE</t>
  </si>
  <si>
    <t>AW300</t>
  </si>
  <si>
    <t>AW350</t>
  </si>
  <si>
    <t>AW400</t>
  </si>
  <si>
    <t>AW450</t>
  </si>
  <si>
    <t>AW500</t>
  </si>
  <si>
    <t>YK9097-300</t>
  </si>
  <si>
    <t>YK9097-350</t>
  </si>
  <si>
    <t>YK9097-400</t>
  </si>
  <si>
    <t>YK9097-450</t>
  </si>
  <si>
    <t>YK9097-500</t>
  </si>
  <si>
    <t>DDO D-XBASIC ACTIVE FOLDABLE</t>
  </si>
  <si>
    <t>D-XB-01S</t>
  </si>
  <si>
    <t>D-XB-01M</t>
  </si>
  <si>
    <t>D-XB-01L</t>
  </si>
  <si>
    <t>D-XB-01SP-KIT</t>
  </si>
  <si>
    <t>Shipping Terms:                         (see next tab for explanation)</t>
  </si>
  <si>
    <t>CUSTOMS BROKER INFORMATION</t>
  </si>
  <si>
    <t>Enterprise ID/Tax Clearance #:</t>
  </si>
  <si>
    <t>UETBK12</t>
  </si>
  <si>
    <t>UETBK14</t>
  </si>
  <si>
    <t>UETBK16</t>
  </si>
  <si>
    <t>UETBK17</t>
  </si>
  <si>
    <t>UETBK19</t>
  </si>
  <si>
    <t>Tall Back Kit 12" (set of 10)</t>
  </si>
  <si>
    <t>Tall Back Kit 14" (set of 10)</t>
  </si>
  <si>
    <t>Tall Back Kit 16" (set of 10)</t>
  </si>
  <si>
    <t>Tall Back Kit 17" (set of 10)</t>
  </si>
  <si>
    <t>Tall Back Kit 19" (set of 10)</t>
  </si>
  <si>
    <t>Note: Each chair includes a foam cushion. No user manual is included, available for download from CLASPHUB.org.  Tall back kits come 10 to a box - price listed is for quantity of 10.</t>
  </si>
  <si>
    <t>Enterprise ID/Tax Import #:</t>
  </si>
  <si>
    <t>Walker Short 25"-30" (64cm-76cm) 2 per ctn</t>
  </si>
  <si>
    <t>Walker Tall 31"-36" (79cm-91cm) 2 per ctn</t>
  </si>
  <si>
    <t>Cane 31"-40" (79cm-102cm) 25 per ctn</t>
  </si>
  <si>
    <t>Wheelchair Repair and Maintenance Kit (10 per ctn)</t>
  </si>
  <si>
    <t>WMMGPR</t>
  </si>
  <si>
    <t>RRMK00</t>
  </si>
  <si>
    <t>Total CBM</t>
  </si>
  <si>
    <t>WM3SSP-01</t>
  </si>
  <si>
    <t>Anti-Tipper</t>
  </si>
  <si>
    <t xml:space="preserve">Moti-Start Spare Parts Kit </t>
  </si>
  <si>
    <t>Current Load</t>
  </si>
  <si>
    <t>Percent Full</t>
  </si>
  <si>
    <t>Chassis</t>
  </si>
  <si>
    <t>LB2-50-003A</t>
  </si>
  <si>
    <t>LB2-50-002A</t>
  </si>
  <si>
    <t>Weight Each</t>
  </si>
  <si>
    <t>Total Weight</t>
  </si>
  <si>
    <t>LBT2-02-001A</t>
  </si>
  <si>
    <t>45 p/kit</t>
  </si>
  <si>
    <t>26 p/kit</t>
  </si>
  <si>
    <t>84 units p/ctn</t>
  </si>
  <si>
    <t>10 p/kit</t>
  </si>
  <si>
    <t>2 units p/ctn</t>
  </si>
  <si>
    <t>10 units p/ctn</t>
  </si>
  <si>
    <t>5 units p/ctn</t>
  </si>
  <si>
    <t>16 units p/ctn</t>
  </si>
  <si>
    <t>12 units p/ctn</t>
  </si>
  <si>
    <t>25 units p/ctn</t>
  </si>
  <si>
    <t>Carton</t>
  </si>
  <si>
    <t>Total Cartons</t>
  </si>
  <si>
    <t>Seat Small</t>
  </si>
  <si>
    <t>Seat Medium</t>
  </si>
  <si>
    <t>Seat Large</t>
  </si>
  <si>
    <t>LBT2-50-002A</t>
  </si>
  <si>
    <t>TOTAL CBM</t>
  </si>
  <si>
    <t>UCP LIBERTY II</t>
  </si>
  <si>
    <t>Note: Each Liberty II wheelchair is shipped in two cartons: one for the seating unit and one for the frame.</t>
  </si>
  <si>
    <t>Note: Packaged 5 per carton. Must be ordered in multiples of 5 units per size.</t>
  </si>
  <si>
    <t xml:space="preserve">LBT2-01-001A </t>
  </si>
  <si>
    <t>LBT2-02-001A SEAT</t>
  </si>
  <si>
    <r>
      <t>LBT2-02-00</t>
    </r>
    <r>
      <rPr>
        <b/>
        <sz val="12"/>
        <color theme="3"/>
        <rFont val="Arial"/>
        <family val="2"/>
      </rPr>
      <t xml:space="preserve">2A </t>
    </r>
    <r>
      <rPr>
        <sz val="12"/>
        <rFont val="Arial"/>
        <family val="2"/>
      </rPr>
      <t>SEAT</t>
    </r>
  </si>
  <si>
    <r>
      <t xml:space="preserve"> LBT2-02-00</t>
    </r>
    <r>
      <rPr>
        <b/>
        <sz val="12"/>
        <color theme="3"/>
        <rFont val="Arial"/>
        <family val="2"/>
      </rPr>
      <t xml:space="preserve">3A </t>
    </r>
    <r>
      <rPr>
        <sz val="12"/>
        <rFont val="Arial"/>
        <family val="2"/>
      </rPr>
      <t>SEAT</t>
    </r>
  </si>
  <si>
    <t>LBT2-01-001A FRAME</t>
  </si>
  <si>
    <t>LBT2-02-002A SEAT</t>
  </si>
  <si>
    <t xml:space="preserve"> LBT2-02-003A SEAT</t>
  </si>
  <si>
    <t xml:space="preserve">WMSSG3-01 18 </t>
  </si>
  <si>
    <t xml:space="preserve"> WM3SSP-01  </t>
  </si>
  <si>
    <t xml:space="preserve">WMSSG2-01 17.5 </t>
  </si>
  <si>
    <t>WMSSG3-01 .186</t>
  </si>
  <si>
    <t xml:space="preserve">WMSSG2-01 .186 </t>
  </si>
  <si>
    <t xml:space="preserve"> WM3SSP-01 .132</t>
  </si>
  <si>
    <t>UCP LIBERTY I ORIGINAL</t>
  </si>
  <si>
    <t>Kid Chair S</t>
  </si>
  <si>
    <t>Kid Chair M</t>
  </si>
  <si>
    <t>Liberty Chair Small 30.5cm x 19.5cm</t>
  </si>
  <si>
    <t>Liberty Chair Medium 30.5cm x 33.5cm</t>
  </si>
  <si>
    <t>ABDUCTOR</t>
  </si>
  <si>
    <t>Spareparts Kits</t>
  </si>
  <si>
    <t>YK7310J</t>
  </si>
  <si>
    <t>YK7310</t>
  </si>
  <si>
    <t>YK7420C</t>
  </si>
  <si>
    <t>YK7420Y</t>
  </si>
  <si>
    <t>YK7420A</t>
  </si>
  <si>
    <t>YK7430Y</t>
  </si>
  <si>
    <t>YK7430</t>
  </si>
  <si>
    <t>YK780</t>
  </si>
  <si>
    <t>SK-WMSSG2-01</t>
  </si>
  <si>
    <t>SK-WMSSG1-01</t>
  </si>
  <si>
    <t>D-SEAT-01S</t>
  </si>
  <si>
    <t>D-SEAT-01M</t>
  </si>
  <si>
    <t>D-SEAT-01L</t>
  </si>
  <si>
    <t>D-SEAT-01XL</t>
  </si>
  <si>
    <t>Small (S) - 7.5" (19cm) to 12" (30cm)</t>
  </si>
  <si>
    <t>Medium (M) - 8.5" (21cm) to 14" (35cm)</t>
  </si>
  <si>
    <t>Large (L) - 9.5" (23.5cm) to 16" (40cm)</t>
  </si>
  <si>
    <t>DDO D-SEAT</t>
  </si>
  <si>
    <t>Note: Each postural support device fits into wheelchair seat.</t>
  </si>
  <si>
    <t>Abductor</t>
  </si>
  <si>
    <t>Abductor (Liberty Mini Modification Kit)</t>
  </si>
  <si>
    <t>Liberty Spare Parts Kit</t>
  </si>
  <si>
    <t>ULS000</t>
  </si>
  <si>
    <t>ULM000</t>
  </si>
  <si>
    <t>ULMMK0</t>
  </si>
  <si>
    <t>Liberty II Modification Kit</t>
  </si>
  <si>
    <t>LBT2-50-003A</t>
  </si>
  <si>
    <t>LBT2-02-002A</t>
  </si>
  <si>
    <t>LBT2-02-003A</t>
  </si>
  <si>
    <t xml:space="preserve"> Liberty II Spare Parts Kit (Small Only)</t>
  </si>
  <si>
    <t>Moti-Go Push Rims (Extra Pairs) (5 pair/ctn)</t>
  </si>
  <si>
    <t>Note: Each Moti-Go includes a basic tool kit and an English language user manual. It ships in 2 cartons. The extra Moti-Go Push Rims are packaged 5 pairs per carton - must be ordered in multiples of 5.</t>
  </si>
  <si>
    <t>6"-9" x 6''-11'' (15cm-23cm) x (15cm-28cm)</t>
  </si>
  <si>
    <t>Note: Pressure relief cushion. Packaged 2 per carton. Must be ordered in multiples of 2 units per size.</t>
  </si>
  <si>
    <t>Note: Packaged 2 per carton. Must be ordered in multiples of 2 units per size.</t>
  </si>
  <si>
    <t>Total Units Ordered</t>
  </si>
  <si>
    <t>Handling fee of $500 for orders under $5000</t>
  </si>
  <si>
    <r>
      <t xml:space="preserve">Note: Includes 1 Air Pump, 2 Hex wrench (10mm x 13mm), 1 Socket &amp; Phillips (19mm &amp; 17mm ), 1 Hex wrench (19mm), 1 Socket wrench (10mm) and 1 Tire patch kit. </t>
    </r>
    <r>
      <rPr>
        <b/>
        <sz val="12"/>
        <rFont val="Arial"/>
        <family val="2"/>
      </rPr>
      <t>Must be ordered in quantities of 10.</t>
    </r>
  </si>
  <si>
    <t>Chassis and Pushrims (Calculated Automatically)</t>
  </si>
  <si>
    <t>Shipping Term</t>
  </si>
  <si>
    <t>Logistics Contact Name:</t>
  </si>
  <si>
    <t>SERVICE PROVIDER INFORMATION (If different from Consignee Information)</t>
  </si>
  <si>
    <t>Select the desired shipping terms for this shipment from the table on the Shipping Terms tab. CLASP standard shipping terms are CIF.</t>
  </si>
  <si>
    <t>WHIRLWIND ROUGHRIDER</t>
  </si>
  <si>
    <t>INTCO HOSPITAL TRANSPORT WHEELCHAIR</t>
  </si>
  <si>
    <t>WHEELCHAIR REPAIR TOOLKIT</t>
  </si>
  <si>
    <t>Note: Clip-On Trike must ONLY be used with Motivation Rough Terrain. Includes a basic tool kit and an English language user manual.</t>
  </si>
  <si>
    <t>14" (35.5cm)</t>
  </si>
  <si>
    <t>15.5" (39.5cm)</t>
  </si>
  <si>
    <t>Seat Width x Max. Depth</t>
  </si>
  <si>
    <t>12.4" (31.5cm) x 13.75'' (35cm)</t>
  </si>
  <si>
    <t>18.5" (47cm) x 20'' (51cm)</t>
  </si>
  <si>
    <t>14.2" (36cm)</t>
  </si>
  <si>
    <t>15.7" (40cm)</t>
  </si>
  <si>
    <t>17.3" (44cm)</t>
  </si>
  <si>
    <t>18.9" (48cm)</t>
  </si>
  <si>
    <t>n/a</t>
  </si>
  <si>
    <t>20" (51cm)</t>
  </si>
  <si>
    <t>12" (30cm)</t>
  </si>
  <si>
    <t>14" (35cm)</t>
  </si>
  <si>
    <t>16" (40cm)</t>
  </si>
  <si>
    <t>18" (45cm)</t>
  </si>
  <si>
    <t>20" (50cm)</t>
  </si>
  <si>
    <t>Small 30.5cm x 19.5cm</t>
  </si>
  <si>
    <t xml:space="preserve">Seat Width x Seat Depth </t>
  </si>
  <si>
    <t>Small 11" (28cm) x 6.3" (16cm) to 11.8" (30cm)</t>
  </si>
  <si>
    <t>Medium 12" (30.5cm) x 9.4" (24cm) to 15" (38cm)</t>
  </si>
  <si>
    <t>Large 14" (36cm) x 10.6" (27cm) to 16.1" (41cm)</t>
  </si>
  <si>
    <t>Frame (Calculated Automatically)</t>
  </si>
  <si>
    <t>Moti-Go Large 5.9" to 12.6" (15cm to- 32cm)</t>
  </si>
  <si>
    <t>Moti-Go Medium 6.7" to 11.4" (17cm to 29cm)</t>
  </si>
  <si>
    <t>Extra Large (XL) - 10.5" (26cm) to 18" (45cm)</t>
  </si>
  <si>
    <t>LBT2-02-001A (SEAT)</t>
  </si>
  <si>
    <t>LB2-50-001A</t>
  </si>
  <si>
    <t>Buffer Percentage</t>
  </si>
  <si>
    <t>CBM Buffer</t>
  </si>
  <si>
    <t>Suggested Container Size</t>
  </si>
  <si>
    <t xml:space="preserve"> 20' Container Fill % 
(MAXIMUM 26.4 CBM)</t>
  </si>
  <si>
    <t>LBT2-50-001A</t>
  </si>
  <si>
    <t>Liberty II Spare Parts Kit</t>
  </si>
  <si>
    <t>Crutch Short 34"-42" (86cm-107cm) 16 per ctn</t>
  </si>
  <si>
    <t>Crutch Medium 37"-45" (94cm-114cm) 16 per ctn</t>
  </si>
  <si>
    <t>Crutch Tall 44"-52" (112cm-132cm) 16 per ctn</t>
  </si>
  <si>
    <t>Forearm Crutch Short 21.5"-30.5" (55cm-77cm) 12 per ctn</t>
  </si>
  <si>
    <t>Forearm Crutch Tall 28"-37" (71cm-94cm) 12 per ctn</t>
  </si>
  <si>
    <t>D-XJ-01XS</t>
  </si>
  <si>
    <t>D-XJ-01S</t>
  </si>
  <si>
    <t>MOTIVATION K3-02 CHILDRENS ACTIVE</t>
  </si>
  <si>
    <t>K3-02</t>
  </si>
  <si>
    <t xml:space="preserve">Moti-Go Medium Spare Parts Kit </t>
  </si>
  <si>
    <r>
      <rPr>
        <b/>
        <sz val="12"/>
        <rFont val="Arial"/>
        <family val="2"/>
      </rPr>
      <t>Terms and Conditions:</t>
    </r>
    <r>
      <rPr>
        <sz val="12"/>
        <rFont val="Arial"/>
        <family val="2"/>
      </rPr>
      <t xml:space="preserve">
1. Wheelchairs are a medical device and APPROPRIATE PROVISION IS CRITICAL for good user outcomes and prevention of harm such as postural deformities and pressure ulcers, which can be fatal.
2. CLASP provides assistance on logistics. However, the consignee is legally responsible for customs clearance and all costs not specifically included in the shipping terms. CLASP is never responsible for duties, taxes, demurrage, regulatory penalties, or customs clearance. For additional information, check the Shipping Agreement and Shipping Terms tabs on this xls. If donor/buyer is different from consignee, it is the responsibility of donor/buyer and consignee to work out arrangements regarding unexpected costs.
3. CLASP offers a one year limited warranty on the wheelchair frame and six months on all other parts. Warranty is subject to change. Additional information is available on the CLASP website - clasphub.org/resources/warranty/
4. All CLASP shipments with terms CIF or higher include cargo insurance. Cargo insurance does not cover all possible issues such as shipping delays and abandoned cargo. For more information about insurance coverage, check the CLASP website.
5. This Order Form serves as a valid Purchase Order from the customer when it is finalized and agreed to by email.
6. CLASP normally ships within 21 days of receiving the finalized Order Form and payment terms have been met. 
7. Draft shipping documents will be provided to consignees for approval prior to shipment. Any changes to documents must be requested within 48 hours.   
8.100% pre-payment may be required prior to shipment. Risk of loss and damage shall pass to the Buyer upon delivery. Title shall pass to the buyer upon payment in full. 
9. CLASP will send final shipping documents to consignee once vessel is underway.                                                                                                                                                                                                                                             10. Notify CLASP (clasp@clasphub.org) regarding any discrepency between goods ordered and actual shipment within 48 hours of unloading. For issues with your order contact sales@clasphub.org .                                                                                                               </t>
    </r>
  </si>
  <si>
    <t>DDO D-XJUNIOR ACTIVE FOLDABLE - CHILDRENS</t>
  </si>
  <si>
    <t>SK-WMSSG3-01</t>
  </si>
  <si>
    <t xml:space="preserve">Moti-Go Large Spare Parts Kit </t>
  </si>
  <si>
    <t>INTCO ALL TERRAIN - WITH PRESSURE RELIEF CUSHION</t>
  </si>
  <si>
    <t>YK9098-300-PRC</t>
  </si>
  <si>
    <t>INTCO ACTIVE - WITH PRESSURE RELIEF CUSHION</t>
  </si>
  <si>
    <t>Note: Each chair includes a basic tool kit, a DDO D-slim pressure relief cushion and an English language user manual.</t>
  </si>
  <si>
    <t>YK9097-300-PRC</t>
  </si>
  <si>
    <t>YK9097-350-PRC</t>
  </si>
  <si>
    <t>YK9097-400-PRC</t>
  </si>
  <si>
    <t>YK9097-450-PRC</t>
  </si>
  <si>
    <t>YK9097-500-PRC</t>
  </si>
  <si>
    <t>YK9098-350-PRC</t>
  </si>
  <si>
    <t>YK9098-400-PRC</t>
  </si>
  <si>
    <t>YK9098-450-PRC</t>
  </si>
  <si>
    <t>YK9098-500-PRC</t>
  </si>
  <si>
    <t>Note: Limited quantities available - subject to change without notice.</t>
  </si>
  <si>
    <t>Note: Each chair includes a basic tool kit, a foam cushion and an English language user manual. Limited quantities available - subject to change without notice.</t>
  </si>
  <si>
    <t>40'HC container Fill %
(MAXIMUM 61.0 CBM) - Cannot exceed 80% fill</t>
  </si>
  <si>
    <t>Product prices are valid from October 1, 2020 - December 31, 2020</t>
  </si>
  <si>
    <t>Rev 093020</t>
  </si>
  <si>
    <t>AS OF 5.28.20 - DSV DATA</t>
  </si>
  <si>
    <t>Dims Calculation</t>
  </si>
  <si>
    <t>L</t>
  </si>
  <si>
    <t>W</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</si>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</sst>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quot;$&quot;#,##0;[Red]\-&quot;$&quot;#,##0"/>
    <numFmt numFmtId="165" formatCode="_-&quot;$&quot;* #,##0.00_-;\-&quot;$&quot;* #,##0.00_-;_-&quot;$&quot;* &quot;-&quot;??_-;_-@_-"/>
    <numFmt numFmtId="166" formatCode="_(* #,##0_);_(* \(#,##0\);_(* &quot;-&quot;??_);_(@_)"/>
    <numFmt numFmtId="167" formatCode="_-&quot;$&quot;* #,##0_-;\-&quot;$&quot;* #,##0_-;_-&quot;$&quot;* &quot;-&quot;??_-;_-@_-"/>
    <numFmt numFmtId="168" formatCode="m\-yyyy"/>
    <numFmt numFmtId="169" formatCode="0.000"/>
    <numFmt numFmtId="170" formatCode="0.00000"/>
    <numFmt numFmtId="171" formatCode="0.0000"/>
  </numFmts>
  <fonts count="41" x14ac:knownFonts="1">
    <font>
      <sz val="12"/>
      <color theme="1"/>
      <name val="Calibri"/>
      <family val="2"/>
      <scheme val="minor"/>
    </font>
    <font>
      <sz val="11"/>
      <color theme="1"/>
      <name val="Calibri"/>
      <family val="2"/>
      <scheme val="minor"/>
    </font>
    <font>
      <b/>
      <sz val="14"/>
      <color indexed="8"/>
      <name val="Arial"/>
      <family val="2"/>
    </font>
    <font>
      <sz val="12"/>
      <name val="Calibri"/>
      <family val="2"/>
    </font>
    <font>
      <sz val="12"/>
      <color indexed="8"/>
      <name val="Arial"/>
      <family val="2"/>
    </font>
    <font>
      <b/>
      <sz val="12"/>
      <color indexed="8"/>
      <name val="Arial"/>
      <family val="2"/>
    </font>
    <font>
      <b/>
      <sz val="11"/>
      <color indexed="8"/>
      <name val="Arial"/>
      <family val="2"/>
    </font>
    <font>
      <sz val="11"/>
      <color indexed="8"/>
      <name val="Arial"/>
      <family val="2"/>
    </font>
    <font>
      <sz val="12"/>
      <color indexed="8"/>
      <name val="Calibri"/>
      <family val="2"/>
    </font>
    <font>
      <i/>
      <sz val="12"/>
      <color indexed="8"/>
      <name val="Arial"/>
      <family val="2"/>
    </font>
    <font>
      <b/>
      <sz val="12"/>
      <name val="Arial"/>
      <family val="2"/>
    </font>
    <font>
      <sz val="12"/>
      <name val="Arial"/>
      <family val="2"/>
    </font>
    <font>
      <sz val="8"/>
      <name val="Calibri"/>
      <family val="2"/>
    </font>
    <font>
      <i/>
      <sz val="11"/>
      <color indexed="8"/>
      <name val="Arial"/>
      <family val="2"/>
    </font>
    <font>
      <i/>
      <sz val="12"/>
      <name val="Arial"/>
      <family val="2"/>
    </font>
    <font>
      <i/>
      <sz val="8"/>
      <color indexed="8"/>
      <name val="Arial"/>
      <family val="2"/>
    </font>
    <font>
      <sz val="12"/>
      <color theme="1"/>
      <name val="Calibri"/>
      <family val="2"/>
      <scheme val="minor"/>
    </font>
    <font>
      <u/>
      <sz val="12"/>
      <color theme="10"/>
      <name val="Calibri"/>
      <family val="2"/>
      <scheme val="minor"/>
    </font>
    <font>
      <sz val="12"/>
      <color theme="1"/>
      <name val="Arial"/>
      <family val="2"/>
    </font>
    <font>
      <sz val="12"/>
      <color theme="0"/>
      <name val="Arial"/>
      <family val="2"/>
    </font>
    <font>
      <sz val="11"/>
      <color theme="0"/>
      <name val="Arial"/>
      <family val="2"/>
    </font>
    <font>
      <b/>
      <sz val="12"/>
      <color theme="1"/>
      <name val="Arial"/>
      <family val="2"/>
    </font>
    <font>
      <sz val="12"/>
      <color rgb="FF000000"/>
      <name val="Arial"/>
      <family val="2"/>
    </font>
    <font>
      <b/>
      <sz val="11"/>
      <color rgb="FF000000"/>
      <name val="Arial"/>
      <family val="2"/>
    </font>
    <font>
      <sz val="11"/>
      <color rgb="FF000000"/>
      <name val="Arial"/>
      <family val="2"/>
    </font>
    <font>
      <sz val="11"/>
      <color theme="1"/>
      <name val="Arial"/>
      <family val="2"/>
    </font>
    <font>
      <u/>
      <sz val="12"/>
      <color theme="10"/>
      <name val="Arial"/>
      <family val="2"/>
    </font>
    <font>
      <sz val="12"/>
      <color rgb="FFFF0000"/>
      <name val="Arial"/>
      <family val="2"/>
    </font>
    <font>
      <i/>
      <sz val="12"/>
      <color theme="1"/>
      <name val="Arial"/>
      <family val="2"/>
    </font>
    <font>
      <sz val="11"/>
      <name val="Arial"/>
      <family val="2"/>
    </font>
    <font>
      <b/>
      <sz val="12"/>
      <color rgb="FFC00000"/>
      <name val="Arial"/>
      <family val="2"/>
    </font>
    <font>
      <b/>
      <i/>
      <sz val="9"/>
      <name val="Calibri"/>
      <family val="2"/>
      <scheme val="minor"/>
    </font>
    <font>
      <sz val="12"/>
      <color rgb="FFC00000"/>
      <name val="Arial"/>
      <family val="2"/>
    </font>
    <font>
      <b/>
      <sz val="12"/>
      <color theme="3"/>
      <name val="Arial"/>
      <family val="2"/>
    </font>
    <font>
      <b/>
      <sz val="12"/>
      <color rgb="FFFF0000"/>
      <name val="Arial"/>
      <family val="2"/>
    </font>
    <font>
      <b/>
      <sz val="14"/>
      <name val="Arial"/>
      <family val="2"/>
    </font>
    <font>
      <b/>
      <i/>
      <sz val="12"/>
      <name val="Arial"/>
      <family val="2"/>
    </font>
    <font>
      <sz val="9"/>
      <name val="Arial"/>
      <family val="2"/>
    </font>
    <font>
      <sz val="9"/>
      <color indexed="8"/>
      <name val="Arial"/>
      <family val="2"/>
    </font>
    <font>
      <b/>
      <sz val="9"/>
      <color indexed="8"/>
      <name val="Arial"/>
      <family val="2"/>
    </font>
    <font>
      <sz val="9"/>
      <color rgb="FF000000"/>
      <name val="Arial"/>
      <family val="2"/>
    </font>
  </fonts>
  <fills count="16">
    <fill>
      <patternFill patternType="none"/>
    </fill>
    <fill>
      <patternFill patternType="gray125"/>
    </fill>
    <fill>
      <patternFill patternType="solid">
        <fgColor indexed="22"/>
        <bgColor indexed="64"/>
      </patternFill>
    </fill>
    <fill>
      <patternFill patternType="solid">
        <fgColor rgb="FF33CC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33CCCC"/>
        <bgColor rgb="FF000000"/>
      </patternFill>
    </fill>
    <fill>
      <patternFill patternType="solid">
        <fgColor rgb="FFFF0000"/>
        <bgColor rgb="FF000000"/>
      </patternFill>
    </fill>
    <fill>
      <patternFill patternType="solid">
        <fgColor rgb="FFDDD9C4"/>
        <bgColor rgb="FF000000"/>
      </patternFill>
    </fill>
    <fill>
      <patternFill patternType="solid">
        <fgColor rgb="FFFFFFA3"/>
        <bgColor indexed="64"/>
      </patternFill>
    </fill>
    <fill>
      <patternFill patternType="solid">
        <fgColor rgb="FFFFFF99"/>
        <bgColor indexed="64"/>
      </patternFill>
    </fill>
    <fill>
      <patternFill patternType="solid">
        <fgColor rgb="FFFFC000"/>
        <bgColor rgb="FF000000"/>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1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style="thin">
        <color indexed="9"/>
      </right>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9"/>
      </right>
      <top style="thin">
        <color indexed="64"/>
      </top>
      <bottom style="hair">
        <color indexed="64"/>
      </bottom>
      <diagonal/>
    </border>
    <border>
      <left style="thin">
        <color indexed="9"/>
      </left>
      <right style="thin">
        <color indexed="9"/>
      </right>
      <top style="thin">
        <color indexed="64"/>
      </top>
      <bottom style="hair">
        <color indexed="64"/>
      </bottom>
      <diagonal/>
    </border>
    <border>
      <left style="thin">
        <color indexed="9"/>
      </left>
      <right style="hair">
        <color indexed="64"/>
      </right>
      <top style="thin">
        <color indexed="64"/>
      </top>
      <bottom style="hair">
        <color indexed="64"/>
      </bottom>
      <diagonal/>
    </border>
    <border>
      <left style="thin">
        <color indexed="64"/>
      </left>
      <right style="thin">
        <color indexed="9"/>
      </right>
      <top style="hair">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hair">
        <color indexed="64"/>
      </right>
      <top style="hair">
        <color indexed="64"/>
      </top>
      <bottom style="hair">
        <color indexed="64"/>
      </bottom>
      <diagonal/>
    </border>
    <border>
      <left style="thin">
        <color indexed="64"/>
      </left>
      <right style="thin">
        <color indexed="9"/>
      </right>
      <top style="hair">
        <color indexed="64"/>
      </top>
      <bottom style="thin">
        <color indexed="64"/>
      </bottom>
      <diagonal/>
    </border>
    <border>
      <left style="thin">
        <color indexed="9"/>
      </left>
      <right style="thin">
        <color indexed="9"/>
      </right>
      <top style="hair">
        <color indexed="64"/>
      </top>
      <bottom style="thin">
        <color indexed="64"/>
      </bottom>
      <diagonal/>
    </border>
    <border>
      <left style="thin">
        <color indexed="9"/>
      </left>
      <right style="hair">
        <color indexed="64"/>
      </right>
      <top style="hair">
        <color indexed="64"/>
      </top>
      <bottom style="thin">
        <color indexed="64"/>
      </bottom>
      <diagonal/>
    </border>
    <border>
      <left style="thin">
        <color indexed="64"/>
      </left>
      <right style="thin">
        <color indexed="9"/>
      </right>
      <top style="hair">
        <color indexed="63"/>
      </top>
      <bottom style="hair">
        <color indexed="63"/>
      </bottom>
      <diagonal/>
    </border>
    <border>
      <left style="thin">
        <color indexed="9"/>
      </left>
      <right style="thin">
        <color indexed="9"/>
      </right>
      <top style="hair">
        <color indexed="63"/>
      </top>
      <bottom style="hair">
        <color indexed="63"/>
      </bottom>
      <diagonal/>
    </border>
    <border>
      <left style="thin">
        <color indexed="9"/>
      </left>
      <right style="hair">
        <color indexed="64"/>
      </right>
      <top style="hair">
        <color indexed="63"/>
      </top>
      <bottom style="hair">
        <color indexed="63"/>
      </bottom>
      <diagonal/>
    </border>
    <border>
      <left style="thin">
        <color indexed="64"/>
      </left>
      <right style="thin">
        <color indexed="9"/>
      </right>
      <top style="hair">
        <color indexed="63"/>
      </top>
      <bottom style="thin">
        <color indexed="64"/>
      </bottom>
      <diagonal/>
    </border>
    <border>
      <left style="thin">
        <color indexed="9"/>
      </left>
      <right style="thin">
        <color indexed="9"/>
      </right>
      <top style="hair">
        <color indexed="63"/>
      </top>
      <bottom style="thin">
        <color indexed="64"/>
      </bottom>
      <diagonal/>
    </border>
    <border>
      <left style="thin">
        <color indexed="9"/>
      </left>
      <right style="hair">
        <color indexed="64"/>
      </right>
      <top style="hair">
        <color indexed="63"/>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hair">
        <color indexed="64"/>
      </bottom>
      <diagonal/>
    </border>
    <border>
      <left/>
      <right style="thin">
        <color indexed="9"/>
      </right>
      <top style="hair">
        <color indexed="64"/>
      </top>
      <bottom style="thin">
        <color indexed="64"/>
      </bottom>
      <diagonal/>
    </border>
    <border>
      <left style="thin">
        <color indexed="9"/>
      </left>
      <right style="thin">
        <color indexed="64"/>
      </right>
      <top style="hair">
        <color indexed="64"/>
      </top>
      <bottom style="hair">
        <color indexed="64"/>
      </bottom>
      <diagonal/>
    </border>
    <border>
      <left style="thin">
        <color indexed="9"/>
      </left>
      <right style="thin">
        <color indexed="64"/>
      </right>
      <top style="hair">
        <color indexed="64"/>
      </top>
      <bottom style="thin">
        <color indexed="64"/>
      </bottom>
      <diagonal/>
    </border>
    <border>
      <left/>
      <right/>
      <top/>
      <bottom style="thin">
        <color indexed="9"/>
      </bottom>
      <diagonal/>
    </border>
    <border>
      <left/>
      <right style="thin">
        <color indexed="9"/>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3"/>
      </top>
      <bottom style="hair">
        <color indexed="63"/>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3"/>
      </bottom>
      <diagonal/>
    </border>
    <border>
      <left style="hair">
        <color indexed="64"/>
      </left>
      <right style="thin">
        <color indexed="64"/>
      </right>
      <top style="hair">
        <color indexed="63"/>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3"/>
      </left>
      <right style="thin">
        <color indexed="64"/>
      </right>
      <top style="hair">
        <color indexed="64"/>
      </top>
      <bottom style="thin">
        <color indexed="64"/>
      </bottom>
      <diagonal/>
    </border>
    <border>
      <left/>
      <right style="hair">
        <color indexed="63"/>
      </right>
      <top style="thin">
        <color indexed="64"/>
      </top>
      <bottom style="thin">
        <color indexed="64"/>
      </bottom>
      <diagonal/>
    </border>
    <border>
      <left/>
      <right style="hair">
        <color indexed="63"/>
      </right>
      <top style="thin">
        <color indexed="64"/>
      </top>
      <bottom style="hair">
        <color indexed="64"/>
      </bottom>
      <diagonal/>
    </border>
    <border>
      <left/>
      <right style="hair">
        <color indexed="63"/>
      </right>
      <top style="hair">
        <color indexed="64"/>
      </top>
      <bottom style="thin">
        <color indexed="64"/>
      </bottom>
      <diagonal/>
    </border>
    <border>
      <left style="thin">
        <color indexed="64"/>
      </left>
      <right style="thin">
        <color indexed="9"/>
      </right>
      <top style="thin">
        <color indexed="64"/>
      </top>
      <bottom style="hair">
        <color indexed="63"/>
      </bottom>
      <diagonal/>
    </border>
    <border>
      <left style="thin">
        <color indexed="9"/>
      </left>
      <right style="thin">
        <color indexed="9"/>
      </right>
      <top style="thin">
        <color indexed="64"/>
      </top>
      <bottom style="hair">
        <color indexed="63"/>
      </bottom>
      <diagonal/>
    </border>
    <border>
      <left style="thin">
        <color indexed="9"/>
      </left>
      <right style="hair">
        <color indexed="64"/>
      </right>
      <top style="thin">
        <color indexed="64"/>
      </top>
      <bottom style="hair">
        <color indexed="63"/>
      </bottom>
      <diagonal/>
    </border>
    <border>
      <left style="medium">
        <color indexed="64"/>
      </left>
      <right style="thin">
        <color indexed="55"/>
      </right>
      <top style="medium">
        <color indexed="64"/>
      </top>
      <bottom style="thin">
        <color indexed="55"/>
      </bottom>
      <diagonal/>
    </border>
    <border>
      <left style="medium">
        <color indexed="8"/>
      </left>
      <right style="medium">
        <color indexed="64"/>
      </right>
      <top style="medium">
        <color indexed="64"/>
      </top>
      <bottom style="thin">
        <color indexed="43"/>
      </bottom>
      <diagonal/>
    </border>
    <border>
      <left style="medium">
        <color indexed="64"/>
      </left>
      <right style="thin">
        <color indexed="55"/>
      </right>
      <top style="thin">
        <color indexed="55"/>
      </top>
      <bottom style="thin">
        <color indexed="55"/>
      </bottom>
      <diagonal/>
    </border>
    <border>
      <left style="medium">
        <color indexed="8"/>
      </left>
      <right style="medium">
        <color indexed="64"/>
      </right>
      <top style="medium">
        <color indexed="9"/>
      </top>
      <bottom style="medium">
        <color indexed="9"/>
      </bottom>
      <diagonal/>
    </border>
    <border>
      <left style="medium">
        <color indexed="8"/>
      </left>
      <right style="medium">
        <color indexed="64"/>
      </right>
      <top style="medium">
        <color indexed="9"/>
      </top>
      <bottom style="medium">
        <color indexed="8"/>
      </bottom>
      <diagonal/>
    </border>
    <border>
      <left style="medium">
        <color indexed="64"/>
      </left>
      <right style="thin">
        <color indexed="55"/>
      </right>
      <top style="thin">
        <color indexed="55"/>
      </top>
      <bottom style="medium">
        <color indexed="8"/>
      </bottom>
      <diagonal/>
    </border>
    <border>
      <left style="thin">
        <color indexed="9"/>
      </left>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9"/>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9"/>
      </right>
      <top style="hair">
        <color indexed="63"/>
      </top>
      <bottom/>
      <diagonal/>
    </border>
    <border>
      <left style="thin">
        <color indexed="9"/>
      </left>
      <right style="thin">
        <color indexed="9"/>
      </right>
      <top style="hair">
        <color indexed="63"/>
      </top>
      <bottom/>
      <diagonal/>
    </border>
    <border>
      <left style="hair">
        <color indexed="64"/>
      </left>
      <right style="thin">
        <color indexed="64"/>
      </right>
      <top style="hair">
        <color indexed="63"/>
      </top>
      <bottom/>
      <diagonal/>
    </border>
    <border>
      <left style="thin">
        <color indexed="64"/>
      </left>
      <right style="thin">
        <color indexed="9"/>
      </right>
      <top style="hair">
        <color indexed="64"/>
      </top>
      <bottom/>
      <diagonal/>
    </border>
    <border>
      <left style="thin">
        <color indexed="9"/>
      </left>
      <right style="thin">
        <color indexed="9"/>
      </right>
      <top style="hair">
        <color indexed="64"/>
      </top>
      <bottom/>
      <diagonal/>
    </border>
    <border>
      <left/>
      <right style="thin">
        <color indexed="9"/>
      </right>
      <top style="thin">
        <color indexed="9"/>
      </top>
      <bottom/>
      <diagonal/>
    </border>
    <border>
      <left style="medium">
        <color indexed="8"/>
      </left>
      <right style="medium">
        <color indexed="64"/>
      </right>
      <top style="thin">
        <color indexed="43"/>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9"/>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64"/>
      </right>
      <top/>
      <bottom/>
      <diagonal/>
    </border>
    <border>
      <left/>
      <right/>
      <top style="medium">
        <color indexed="64"/>
      </top>
      <bottom style="thin">
        <color indexed="55"/>
      </bottom>
      <diagonal/>
    </border>
    <border>
      <left/>
      <right style="medium">
        <color indexed="8"/>
      </right>
      <top style="medium">
        <color indexed="64"/>
      </top>
      <bottom style="thin">
        <color indexed="55"/>
      </bottom>
      <diagonal/>
    </border>
    <border>
      <left style="thin">
        <color indexed="9"/>
      </left>
      <right/>
      <top style="thin">
        <color indexed="9"/>
      </top>
      <bottom/>
      <diagonal/>
    </border>
    <border>
      <left/>
      <right/>
      <top style="thin">
        <color indexed="9"/>
      </top>
      <bottom/>
      <diagonal/>
    </border>
    <border>
      <left style="thin">
        <color indexed="55"/>
      </left>
      <right/>
      <top style="thin">
        <color indexed="55"/>
      </top>
      <bottom style="thin">
        <color indexed="55"/>
      </bottom>
      <diagonal/>
    </border>
    <border>
      <left style="thin">
        <color indexed="55"/>
      </left>
      <right/>
      <top style="thin">
        <color indexed="55"/>
      </top>
      <bottom style="medium">
        <color indexed="8"/>
      </bottom>
      <diagonal/>
    </border>
    <border>
      <left style="thin">
        <color indexed="64"/>
      </left>
      <right style="hair">
        <color indexed="63"/>
      </right>
      <top style="thin">
        <color indexed="64"/>
      </top>
      <bottom style="thin">
        <color indexed="64"/>
      </bottom>
      <diagonal/>
    </border>
    <border>
      <left style="hair">
        <color indexed="63"/>
      </left>
      <right style="hair">
        <color indexed="63"/>
      </right>
      <top style="thin">
        <color indexed="64"/>
      </top>
      <bottom style="thin">
        <color indexed="64"/>
      </bottom>
      <diagonal/>
    </border>
    <border>
      <left style="hair">
        <color indexed="63"/>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rgb="FF969696"/>
      </right>
      <top style="thin">
        <color rgb="FF969696"/>
      </top>
      <bottom style="thin">
        <color rgb="FF969696"/>
      </bottom>
      <diagonal/>
    </border>
    <border>
      <left style="thin">
        <color indexed="9"/>
      </left>
      <right/>
      <top style="thin">
        <color indexed="64"/>
      </top>
      <bottom/>
      <diagonal/>
    </border>
    <border>
      <left/>
      <right style="thin">
        <color indexed="64"/>
      </right>
      <top style="thin">
        <color indexed="64"/>
      </top>
      <bottom style="thin">
        <color indexed="9"/>
      </bottom>
      <diagonal/>
    </border>
    <border>
      <left/>
      <right style="thin">
        <color indexed="64"/>
      </right>
      <top style="thin">
        <color indexed="9"/>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64"/>
      </bottom>
      <diagonal/>
    </border>
    <border>
      <left style="medium">
        <color indexed="64"/>
      </left>
      <right style="thin">
        <color indexed="55"/>
      </right>
      <top style="thin">
        <color indexed="55"/>
      </top>
      <bottom/>
      <diagonal/>
    </border>
    <border>
      <left style="medium">
        <color indexed="8"/>
      </left>
      <right style="medium">
        <color indexed="64"/>
      </right>
      <top style="medium">
        <color indexed="9"/>
      </top>
      <bottom/>
      <diagonal/>
    </border>
    <border>
      <left style="thin">
        <color indexed="55"/>
      </left>
      <right/>
      <top style="thin">
        <color indexed="55"/>
      </top>
      <bottom/>
      <diagonal/>
    </border>
    <border>
      <left/>
      <right style="medium">
        <color indexed="8"/>
      </right>
      <top/>
      <bottom style="medium">
        <color indexed="8"/>
      </bottom>
      <diagonal/>
    </border>
    <border>
      <left style="medium">
        <color indexed="64"/>
      </left>
      <right style="thin">
        <color indexed="9"/>
      </right>
      <top style="medium">
        <color indexed="64"/>
      </top>
      <bottom/>
      <diagonal/>
    </border>
    <border>
      <left/>
      <right style="thin">
        <color indexed="9"/>
      </right>
      <top style="medium">
        <color indexed="64"/>
      </top>
      <bottom/>
      <diagonal/>
    </border>
    <border>
      <left/>
      <right/>
      <top style="medium">
        <color indexed="64"/>
      </top>
      <bottom style="thin">
        <color indexed="9"/>
      </bottom>
      <diagonal/>
    </border>
    <border>
      <left/>
      <right style="medium">
        <color indexed="64"/>
      </right>
      <top style="medium">
        <color indexed="64"/>
      </top>
      <bottom/>
      <diagonal/>
    </border>
    <border>
      <left style="medium">
        <color indexed="64"/>
      </left>
      <right/>
      <top style="thin">
        <color indexed="9"/>
      </top>
      <bottom/>
      <diagonal/>
    </border>
    <border>
      <left/>
      <right style="medium">
        <color indexed="64"/>
      </right>
      <top style="thin">
        <color indexed="9"/>
      </top>
      <bottom/>
      <diagonal/>
    </border>
    <border>
      <left style="medium">
        <color indexed="64"/>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top/>
      <bottom/>
      <diagonal/>
    </border>
    <border>
      <left/>
      <right/>
      <top/>
      <bottom style="medium">
        <color indexed="64"/>
      </bottom>
      <diagonal/>
    </border>
    <border>
      <left/>
      <right/>
      <top style="thin">
        <color indexed="9"/>
      </top>
      <bottom style="medium">
        <color indexed="64"/>
      </bottom>
      <diagonal/>
    </border>
    <border>
      <left/>
      <right style="medium">
        <color indexed="64"/>
      </right>
      <top/>
      <bottom style="medium">
        <color indexed="64"/>
      </bottom>
      <diagonal/>
    </border>
    <border>
      <left style="thin">
        <color indexed="55"/>
      </left>
      <right style="thin">
        <color indexed="55"/>
      </right>
      <top/>
      <bottom style="medium">
        <color indexed="8"/>
      </bottom>
      <diagonal/>
    </border>
    <border>
      <left style="thin">
        <color indexed="64"/>
      </left>
      <right style="thin">
        <color indexed="64"/>
      </right>
      <top style="hair">
        <color auto="1"/>
      </top>
      <bottom style="hair">
        <color auto="1"/>
      </bottom>
      <diagonal/>
    </border>
    <border>
      <left style="thin">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55"/>
      </left>
      <right style="thin">
        <color indexed="55"/>
      </right>
      <top style="thin">
        <color indexed="55"/>
      </top>
      <bottom style="thin">
        <color indexed="55"/>
      </bottom>
      <diagonal/>
    </border>
  </borders>
  <cellStyleXfs count="9">
    <xf numFmtId="0" fontId="0" fillId="0" borderId="0"/>
    <xf numFmtId="43"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xf numFmtId="0" fontId="3" fillId="0" borderId="0">
      <alignment vertical="center"/>
    </xf>
    <xf numFmtId="0" fontId="3" fillId="0" borderId="0">
      <alignment vertical="center"/>
    </xf>
    <xf numFmtId="9" fontId="16" fillId="0" borderId="0" applyFont="0" applyFill="0" applyBorder="0" applyAlignment="0" applyProtection="0"/>
    <xf numFmtId="9" fontId="8" fillId="0" borderId="0" applyFont="0" applyFill="0" applyBorder="0">
      <alignment vertical="top"/>
      <protection locked="0"/>
    </xf>
    <xf numFmtId="0" fontId="1" fillId="0" borderId="0"/>
  </cellStyleXfs>
  <cellXfs count="631">
    <xf numFmtId="0" fontId="0" fillId="0" borderId="0" xfId="0"/>
    <xf numFmtId="0" fontId="4" fillId="0" borderId="0" xfId="4" applyFont="1" applyAlignment="1" applyProtection="1"/>
    <xf numFmtId="0" fontId="10" fillId="3" borderId="1" xfId="0" applyFont="1" applyFill="1" applyBorder="1" applyAlignment="1" applyProtection="1"/>
    <xf numFmtId="0" fontId="10" fillId="3" borderId="2" xfId="0" applyFont="1" applyFill="1" applyBorder="1" applyAlignment="1" applyProtection="1"/>
    <xf numFmtId="0" fontId="10" fillId="3" borderId="3" xfId="0" applyFont="1" applyFill="1" applyBorder="1" applyAlignment="1" applyProtection="1"/>
    <xf numFmtId="9" fontId="11" fillId="0" borderId="4" xfId="6" applyFont="1" applyBorder="1" applyAlignment="1" applyProtection="1">
      <alignment horizontal="center"/>
    </xf>
    <xf numFmtId="9" fontId="11" fillId="0" borderId="5" xfId="6" applyFont="1" applyBorder="1" applyAlignment="1" applyProtection="1">
      <alignment horizontal="center"/>
    </xf>
    <xf numFmtId="9" fontId="11" fillId="0" borderId="6" xfId="6" applyFont="1" applyBorder="1" applyAlignment="1" applyProtection="1">
      <alignment horizontal="center"/>
    </xf>
    <xf numFmtId="1" fontId="10" fillId="4" borderId="7" xfId="0" applyNumberFormat="1" applyFont="1" applyFill="1" applyBorder="1" applyAlignment="1" applyProtection="1">
      <alignment horizontal="center"/>
    </xf>
    <xf numFmtId="165" fontId="10" fillId="4" borderId="7" xfId="0" applyNumberFormat="1" applyFont="1" applyFill="1" applyBorder="1" applyAlignment="1" applyProtection="1">
      <alignment horizontal="center"/>
    </xf>
    <xf numFmtId="0" fontId="10" fillId="2" borderId="8" xfId="0" applyFont="1" applyFill="1" applyBorder="1" applyAlignment="1" applyProtection="1">
      <alignment horizontal="center" wrapText="1"/>
    </xf>
    <xf numFmtId="0" fontId="11" fillId="0" borderId="5" xfId="0" applyFont="1" applyBorder="1" applyAlignment="1" applyProtection="1">
      <alignment horizontal="center"/>
    </xf>
    <xf numFmtId="0" fontId="11" fillId="0" borderId="6" xfId="0" applyFont="1" applyBorder="1" applyAlignment="1" applyProtection="1">
      <alignment horizontal="center" vertical="center"/>
    </xf>
    <xf numFmtId="0" fontId="11" fillId="0" borderId="9" xfId="0" applyFont="1" applyFill="1" applyBorder="1" applyAlignment="1" applyProtection="1">
      <alignment horizontal="center" vertical="center"/>
    </xf>
    <xf numFmtId="0" fontId="10" fillId="4" borderId="8" xfId="0" applyFont="1" applyFill="1" applyBorder="1" applyAlignment="1" applyProtection="1">
      <alignment horizontal="center"/>
    </xf>
    <xf numFmtId="165" fontId="10" fillId="4" borderId="8" xfId="0" applyNumberFormat="1" applyFont="1" applyFill="1" applyBorder="1" applyAlignment="1" applyProtection="1">
      <alignment horizontal="center"/>
    </xf>
    <xf numFmtId="0" fontId="4" fillId="0" borderId="0" xfId="4" applyFont="1" applyBorder="1" applyAlignment="1" applyProtection="1"/>
    <xf numFmtId="0" fontId="11" fillId="0" borderId="10" xfId="0" applyFont="1" applyBorder="1" applyAlignment="1" applyProtection="1">
      <alignment horizontal="center"/>
    </xf>
    <xf numFmtId="165" fontId="11" fillId="0" borderId="8" xfId="0" applyNumberFormat="1" applyFont="1" applyBorder="1" applyAlignment="1" applyProtection="1">
      <alignment horizontal="center"/>
    </xf>
    <xf numFmtId="0" fontId="11" fillId="0" borderId="8" xfId="0" applyFont="1" applyBorder="1" applyAlignment="1" applyProtection="1">
      <alignment horizontal="center"/>
    </xf>
    <xf numFmtId="0" fontId="10" fillId="4" borderId="7" xfId="0" applyFont="1" applyFill="1" applyBorder="1" applyAlignment="1" applyProtection="1">
      <alignment horizontal="center"/>
    </xf>
    <xf numFmtId="1" fontId="10" fillId="4" borderId="8" xfId="0" applyNumberFormat="1" applyFont="1" applyFill="1" applyBorder="1" applyAlignment="1" applyProtection="1">
      <alignment horizontal="center"/>
    </xf>
    <xf numFmtId="0" fontId="11" fillId="0" borderId="11" xfId="0" applyFont="1" applyBorder="1" applyAlignment="1" applyProtection="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1" fillId="0" borderId="5" xfId="0" applyFont="1" applyFill="1" applyBorder="1" applyAlignment="1" applyProtection="1">
      <alignment horizontal="center" vertical="center"/>
    </xf>
    <xf numFmtId="166" fontId="4" fillId="0" borderId="0" xfId="1" applyNumberFormat="1" applyFont="1" applyAlignment="1" applyProtection="1"/>
    <xf numFmtId="0" fontId="4" fillId="0" borderId="15" xfId="4" applyFont="1" applyBorder="1" applyAlignment="1" applyProtection="1"/>
    <xf numFmtId="166" fontId="2" fillId="0" borderId="16" xfId="1" applyNumberFormat="1" applyFont="1" applyBorder="1" applyAlignment="1" applyProtection="1"/>
    <xf numFmtId="0" fontId="4" fillId="0" borderId="16" xfId="4" applyFont="1" applyBorder="1" applyAlignment="1" applyProtection="1"/>
    <xf numFmtId="0" fontId="2" fillId="0" borderId="16" xfId="4" applyFont="1" applyBorder="1" applyAlignment="1" applyProtection="1">
      <alignment horizontal="center"/>
    </xf>
    <xf numFmtId="0" fontId="2" fillId="0" borderId="16" xfId="4" applyFont="1" applyBorder="1" applyAlignment="1" applyProtection="1"/>
    <xf numFmtId="166" fontId="6" fillId="0" borderId="18" xfId="1" applyNumberFormat="1" applyFont="1" applyBorder="1" applyAlignment="1" applyProtection="1"/>
    <xf numFmtId="0" fontId="5" fillId="0" borderId="18" xfId="4" applyFont="1" applyBorder="1" applyAlignment="1" applyProtection="1">
      <alignment horizontal="center"/>
    </xf>
    <xf numFmtId="0" fontId="7" fillId="0" borderId="18" xfId="4" applyFont="1" applyBorder="1" applyAlignment="1" applyProtection="1">
      <alignment horizontal="center"/>
    </xf>
    <xf numFmtId="0" fontId="6" fillId="0" borderId="18" xfId="4" applyFont="1" applyBorder="1" applyAlignment="1" applyProtection="1">
      <alignment horizontal="center"/>
    </xf>
    <xf numFmtId="166" fontId="7" fillId="0" borderId="18" xfId="1" applyNumberFormat="1" applyFont="1" applyBorder="1" applyAlignment="1" applyProtection="1">
      <alignment vertical="top" wrapText="1"/>
    </xf>
    <xf numFmtId="0" fontId="4" fillId="0" borderId="18" xfId="4" applyFont="1" applyBorder="1" applyAlignment="1" applyProtection="1">
      <alignment vertical="top" wrapText="1"/>
    </xf>
    <xf numFmtId="0" fontId="7" fillId="0" borderId="18" xfId="4" applyFont="1" applyBorder="1" applyAlignment="1" applyProtection="1">
      <alignment horizontal="center" vertical="top"/>
    </xf>
    <xf numFmtId="0" fontId="7" fillId="0" borderId="18" xfId="4" applyFont="1" applyBorder="1" applyAlignment="1" applyProtection="1">
      <alignment vertical="top" wrapText="1"/>
    </xf>
    <xf numFmtId="0" fontId="4" fillId="0" borderId="19" xfId="4" applyFont="1" applyBorder="1" applyAlignment="1" applyProtection="1">
      <alignment horizontal="center" vertical="top" wrapText="1"/>
    </xf>
    <xf numFmtId="0" fontId="4" fillId="0" borderId="20" xfId="4" applyFont="1" applyBorder="1" applyAlignment="1" applyProtection="1"/>
    <xf numFmtId="166" fontId="4" fillId="0" borderId="20" xfId="1" applyNumberFormat="1" applyFont="1" applyBorder="1" applyAlignment="1" applyProtection="1"/>
    <xf numFmtId="0" fontId="4" fillId="0" borderId="20" xfId="0" applyFont="1" applyBorder="1" applyProtection="1"/>
    <xf numFmtId="0" fontId="11" fillId="0" borderId="20" xfId="0" applyFont="1" applyBorder="1" applyProtection="1"/>
    <xf numFmtId="165" fontId="10" fillId="0" borderId="20" xfId="0" applyNumberFormat="1" applyFont="1" applyBorder="1" applyAlignment="1" applyProtection="1">
      <alignment horizontal="center"/>
    </xf>
    <xf numFmtId="0" fontId="11" fillId="0" borderId="20" xfId="0" applyFont="1" applyBorder="1" applyAlignment="1" applyProtection="1">
      <alignment horizontal="left"/>
    </xf>
    <xf numFmtId="0" fontId="11" fillId="0" borderId="20" xfId="0" applyFont="1" applyFill="1" applyBorder="1" applyAlignment="1" applyProtection="1">
      <alignment horizontal="left" vertical="top" wrapText="1"/>
    </xf>
    <xf numFmtId="0" fontId="4" fillId="0" borderId="19" xfId="4" applyFont="1" applyBorder="1" applyAlignment="1" applyProtection="1"/>
    <xf numFmtId="0" fontId="4" fillId="0" borderId="17" xfId="4" applyFont="1" applyBorder="1" applyAlignment="1" applyProtection="1"/>
    <xf numFmtId="166" fontId="4" fillId="0" borderId="18" xfId="1" applyNumberFormat="1" applyFont="1" applyBorder="1" applyAlignment="1" applyProtection="1">
      <alignment vertical="top" wrapText="1"/>
    </xf>
    <xf numFmtId="166" fontId="4" fillId="0" borderId="21" xfId="1" applyNumberFormat="1" applyFont="1" applyBorder="1" applyAlignment="1" applyProtection="1"/>
    <xf numFmtId="166" fontId="4" fillId="0" borderId="22" xfId="1" applyNumberFormat="1" applyFont="1" applyBorder="1" applyAlignment="1" applyProtection="1">
      <alignment vertical="top" wrapText="1"/>
    </xf>
    <xf numFmtId="166" fontId="4" fillId="0" borderId="22" xfId="1" applyNumberFormat="1" applyFont="1" applyBorder="1" applyAlignment="1" applyProtection="1"/>
    <xf numFmtId="0" fontId="4" fillId="0" borderId="4" xfId="4" applyFont="1" applyBorder="1" applyAlignment="1" applyProtection="1">
      <alignment horizontal="center"/>
    </xf>
    <xf numFmtId="0" fontId="4" fillId="0" borderId="5" xfId="4" applyFont="1" applyBorder="1" applyAlignment="1" applyProtection="1">
      <alignment horizontal="center"/>
    </xf>
    <xf numFmtId="0" fontId="4" fillId="0" borderId="6" xfId="4" applyFont="1" applyBorder="1" applyAlignment="1" applyProtection="1">
      <alignment horizontal="center"/>
    </xf>
    <xf numFmtId="0" fontId="4" fillId="0" borderId="8" xfId="4" applyFont="1" applyBorder="1" applyAlignment="1" applyProtection="1">
      <alignment horizontal="center"/>
    </xf>
    <xf numFmtId="0" fontId="9" fillId="0" borderId="19" xfId="4" applyFont="1" applyFill="1" applyBorder="1" applyAlignment="1" applyProtection="1">
      <alignment wrapText="1"/>
    </xf>
    <xf numFmtId="0" fontId="4" fillId="0" borderId="19" xfId="4" applyFont="1" applyFill="1" applyBorder="1" applyAlignment="1" applyProtection="1">
      <alignment vertical="top" wrapText="1"/>
    </xf>
    <xf numFmtId="0" fontId="4" fillId="0" borderId="23" xfId="4" applyFont="1" applyBorder="1" applyAlignment="1" applyProtection="1"/>
    <xf numFmtId="0" fontId="13" fillId="0" borderId="18" xfId="4" applyFont="1" applyBorder="1" applyAlignment="1" applyProtection="1">
      <alignment vertical="top" wrapText="1"/>
    </xf>
    <xf numFmtId="0" fontId="10" fillId="2" borderId="1"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4" fillId="0" borderId="0" xfId="4" applyFont="1" applyAlignment="1" applyProtection="1">
      <alignment vertical="center"/>
    </xf>
    <xf numFmtId="0" fontId="10" fillId="2" borderId="8" xfId="0" applyFont="1" applyFill="1" applyBorder="1" applyAlignment="1" applyProtection="1">
      <alignment horizontal="center" vertical="center"/>
    </xf>
    <xf numFmtId="0" fontId="10" fillId="2" borderId="8" xfId="0" applyFont="1" applyFill="1" applyBorder="1" applyAlignment="1" applyProtection="1">
      <alignment horizontal="center" vertical="center" wrapText="1"/>
    </xf>
    <xf numFmtId="0" fontId="10" fillId="3" borderId="1" xfId="0" applyFont="1" applyFill="1" applyBorder="1" applyAlignment="1" applyProtection="1">
      <alignment horizontal="left" indent="1"/>
    </xf>
    <xf numFmtId="0" fontId="11" fillId="0" borderId="25" xfId="0" applyFont="1" applyFill="1" applyBorder="1" applyAlignment="1" applyProtection="1">
      <alignment vertical="top" wrapText="1"/>
    </xf>
    <xf numFmtId="0" fontId="11" fillId="0" borderId="26" xfId="0" applyFont="1" applyFill="1" applyBorder="1" applyAlignment="1" applyProtection="1">
      <alignment vertical="top" wrapText="1"/>
    </xf>
    <xf numFmtId="0" fontId="11" fillId="0" borderId="25" xfId="0" applyFont="1" applyFill="1" applyBorder="1" applyAlignment="1" applyProtection="1">
      <alignment vertical="top"/>
    </xf>
    <xf numFmtId="0" fontId="11" fillId="0" borderId="26" xfId="0" applyFont="1" applyFill="1" applyBorder="1" applyAlignment="1" applyProtection="1">
      <alignment vertical="top"/>
    </xf>
    <xf numFmtId="166" fontId="4" fillId="0" borderId="27" xfId="1" applyNumberFormat="1" applyFont="1" applyBorder="1" applyAlignment="1" applyProtection="1"/>
    <xf numFmtId="0" fontId="11" fillId="0" borderId="25" xfId="4" applyFont="1" applyFill="1" applyBorder="1" applyAlignment="1" applyProtection="1">
      <alignment horizontal="left" vertical="top" wrapText="1"/>
    </xf>
    <xf numFmtId="0" fontId="11" fillId="0" borderId="26" xfId="4" applyFont="1" applyFill="1" applyBorder="1" applyAlignment="1" applyProtection="1">
      <alignment horizontal="left" vertical="top" wrapText="1"/>
    </xf>
    <xf numFmtId="0" fontId="4" fillId="0" borderId="18" xfId="4" applyFont="1" applyBorder="1" applyAlignment="1" applyProtection="1"/>
    <xf numFmtId="0" fontId="11" fillId="0" borderId="19" xfId="0" applyFont="1" applyBorder="1" applyProtection="1"/>
    <xf numFmtId="164" fontId="11" fillId="0" borderId="26" xfId="4" applyNumberFormat="1" applyFont="1" applyFill="1" applyBorder="1" applyAlignment="1" applyProtection="1">
      <alignment horizontal="left" vertical="top" wrapText="1"/>
    </xf>
    <xf numFmtId="0" fontId="4" fillId="0" borderId="18" xfId="5" applyFont="1" applyBorder="1" applyAlignment="1">
      <alignment vertical="center"/>
    </xf>
    <xf numFmtId="0" fontId="5" fillId="0" borderId="19" xfId="5" applyFont="1" applyBorder="1" applyAlignment="1">
      <alignment horizontal="center" vertical="center"/>
    </xf>
    <xf numFmtId="0" fontId="18" fillId="0" borderId="0" xfId="0" applyFont="1" applyAlignment="1">
      <alignment vertical="center"/>
    </xf>
    <xf numFmtId="0" fontId="21" fillId="5" borderId="8"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8" fillId="0" borderId="28" xfId="0" applyFont="1" applyFill="1" applyBorder="1" applyAlignment="1">
      <alignment vertical="center"/>
    </xf>
    <xf numFmtId="0" fontId="18" fillId="0" borderId="29" xfId="0" applyFont="1" applyFill="1" applyBorder="1" applyAlignment="1">
      <alignment vertical="center"/>
    </xf>
    <xf numFmtId="0" fontId="18" fillId="0" borderId="30" xfId="0" applyFont="1" applyFill="1" applyBorder="1" applyAlignment="1">
      <alignment horizontal="left" vertical="center"/>
    </xf>
    <xf numFmtId="0" fontId="18" fillId="0" borderId="31" xfId="0" applyFont="1" applyFill="1" applyBorder="1" applyAlignment="1">
      <alignment vertical="center"/>
    </xf>
    <xf numFmtId="0" fontId="4" fillId="0" borderId="22" xfId="5" applyFont="1" applyBorder="1" applyAlignment="1">
      <alignment vertical="center"/>
    </xf>
    <xf numFmtId="0" fontId="10" fillId="6" borderId="1" xfId="0" applyFont="1" applyFill="1" applyBorder="1" applyAlignment="1">
      <alignment horizontal="left" indent="1"/>
    </xf>
    <xf numFmtId="0" fontId="10" fillId="6" borderId="2" xfId="0" applyFont="1" applyFill="1" applyBorder="1" applyAlignment="1">
      <alignment horizontal="left" indent="1"/>
    </xf>
    <xf numFmtId="0" fontId="18" fillId="0" borderId="15" xfId="0" applyFont="1" applyBorder="1" applyAlignment="1">
      <alignment vertical="center"/>
    </xf>
    <xf numFmtId="0" fontId="18" fillId="0" borderId="17"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vertical="center"/>
    </xf>
    <xf numFmtId="0" fontId="18" fillId="0" borderId="25" xfId="0" applyFont="1" applyBorder="1" applyAlignment="1">
      <alignment horizontal="center" vertical="center" wrapText="1"/>
    </xf>
    <xf numFmtId="0" fontId="18" fillId="0" borderId="25" xfId="0" applyFont="1" applyBorder="1" applyAlignment="1">
      <alignment horizontal="left" vertical="center"/>
    </xf>
    <xf numFmtId="0" fontId="18" fillId="0" borderId="25" xfId="0" applyFont="1" applyBorder="1" applyAlignment="1">
      <alignment vertical="center"/>
    </xf>
    <xf numFmtId="0" fontId="18" fillId="0" borderId="20" xfId="0" applyFont="1" applyBorder="1" applyAlignment="1">
      <alignment horizontal="left" vertical="center" wrapText="1"/>
    </xf>
    <xf numFmtId="0" fontId="18" fillId="0" borderId="32" xfId="0" applyFont="1" applyFill="1" applyBorder="1" applyAlignment="1">
      <alignment horizontal="right" vertical="center"/>
    </xf>
    <xf numFmtId="0" fontId="18" fillId="0" borderId="33" xfId="0" applyFont="1" applyFill="1" applyBorder="1" applyAlignment="1">
      <alignment horizontal="right" vertical="center"/>
    </xf>
    <xf numFmtId="0" fontId="18" fillId="0" borderId="34" xfId="0" applyFont="1" applyFill="1" applyBorder="1" applyAlignment="1">
      <alignment horizontal="right" vertical="center"/>
    </xf>
    <xf numFmtId="0" fontId="18" fillId="0" borderId="35" xfId="0" applyFont="1" applyFill="1" applyBorder="1" applyAlignment="1">
      <alignment horizontal="right" vertical="center"/>
    </xf>
    <xf numFmtId="0" fontId="18" fillId="0" borderId="36" xfId="0" applyFont="1" applyFill="1" applyBorder="1" applyAlignment="1">
      <alignment horizontal="right" vertical="center"/>
    </xf>
    <xf numFmtId="0" fontId="18" fillId="0" borderId="37" xfId="0" applyFont="1" applyFill="1" applyBorder="1" applyAlignment="1">
      <alignment horizontal="right" vertical="center"/>
    </xf>
    <xf numFmtId="0" fontId="18" fillId="0" borderId="38" xfId="0" applyFont="1" applyFill="1" applyBorder="1" applyAlignment="1">
      <alignment horizontal="right" vertical="center"/>
    </xf>
    <xf numFmtId="0" fontId="18" fillId="0" borderId="39" xfId="0" applyFont="1" applyFill="1" applyBorder="1" applyAlignment="1">
      <alignment horizontal="right" vertical="center"/>
    </xf>
    <xf numFmtId="0" fontId="18" fillId="0" borderId="40" xfId="0" applyFont="1" applyFill="1" applyBorder="1" applyAlignment="1">
      <alignment horizontal="right" vertical="center"/>
    </xf>
    <xf numFmtId="0" fontId="22" fillId="0" borderId="32" xfId="0" applyFont="1" applyFill="1" applyBorder="1" applyAlignment="1">
      <alignment horizontal="right" vertical="center"/>
    </xf>
    <xf numFmtId="0" fontId="22" fillId="0" borderId="33" xfId="0" applyFont="1" applyFill="1" applyBorder="1" applyAlignment="1">
      <alignment horizontal="right" vertical="center"/>
    </xf>
    <xf numFmtId="0" fontId="22" fillId="0" borderId="34" xfId="0" applyFont="1" applyFill="1" applyBorder="1" applyAlignment="1">
      <alignment horizontal="right" vertical="center"/>
    </xf>
    <xf numFmtId="0" fontId="18" fillId="0" borderId="41" xfId="0" applyFont="1" applyFill="1" applyBorder="1" applyAlignment="1">
      <alignment horizontal="right" vertical="center"/>
    </xf>
    <xf numFmtId="0" fontId="18" fillId="0" borderId="42" xfId="0" applyFont="1" applyFill="1" applyBorder="1" applyAlignment="1">
      <alignment horizontal="right" vertical="center"/>
    </xf>
    <xf numFmtId="0" fontId="18" fillId="0" borderId="43" xfId="0" applyFont="1" applyFill="1" applyBorder="1" applyAlignment="1">
      <alignment horizontal="right" vertical="center"/>
    </xf>
    <xf numFmtId="0" fontId="18" fillId="0" borderId="44" xfId="0" applyFont="1" applyFill="1" applyBorder="1" applyAlignment="1">
      <alignment horizontal="right" vertical="center"/>
    </xf>
    <xf numFmtId="0" fontId="18" fillId="0" borderId="45" xfId="0" applyFont="1" applyFill="1" applyBorder="1" applyAlignment="1">
      <alignment horizontal="right" vertical="center"/>
    </xf>
    <xf numFmtId="0" fontId="18" fillId="0" borderId="46" xfId="0" applyFont="1" applyFill="1" applyBorder="1" applyAlignment="1">
      <alignment horizontal="right" vertical="center"/>
    </xf>
    <xf numFmtId="0" fontId="23" fillId="0" borderId="24" xfId="0" applyFont="1" applyBorder="1" applyAlignment="1">
      <alignment horizontal="center"/>
    </xf>
    <xf numFmtId="0" fontId="24" fillId="0" borderId="47" xfId="0" applyFont="1" applyFill="1" applyBorder="1"/>
    <xf numFmtId="0" fontId="24" fillId="0" borderId="48" xfId="0" applyFont="1" applyFill="1" applyBorder="1"/>
    <xf numFmtId="0" fontId="18" fillId="0" borderId="18" xfId="0" applyFont="1" applyBorder="1" applyAlignment="1">
      <alignment vertical="center"/>
    </xf>
    <xf numFmtId="0" fontId="23" fillId="0" borderId="49" xfId="0" applyFont="1" applyBorder="1" applyAlignment="1">
      <alignment horizontal="center"/>
    </xf>
    <xf numFmtId="0" fontId="24" fillId="0" borderId="49" xfId="0" applyFont="1" applyBorder="1"/>
    <xf numFmtId="0" fontId="24" fillId="0" borderId="50" xfId="0" applyFont="1" applyBorder="1"/>
    <xf numFmtId="0" fontId="24" fillId="0" borderId="33" xfId="0" applyFont="1" applyBorder="1"/>
    <xf numFmtId="0" fontId="24" fillId="0" borderId="51" xfId="0" applyFont="1" applyBorder="1"/>
    <xf numFmtId="0" fontId="24" fillId="0" borderId="17" xfId="0" applyFont="1" applyBorder="1"/>
    <xf numFmtId="0" fontId="24" fillId="0" borderId="18" xfId="0" applyFont="1" applyBorder="1"/>
    <xf numFmtId="0" fontId="24" fillId="0" borderId="52" xfId="0" applyFont="1" applyFill="1" applyBorder="1"/>
    <xf numFmtId="0" fontId="25" fillId="0" borderId="18" xfId="0" applyFont="1" applyBorder="1"/>
    <xf numFmtId="0" fontId="25" fillId="0" borderId="18" xfId="0" applyFont="1" applyBorder="1" applyAlignment="1">
      <alignment horizontal="center"/>
    </xf>
    <xf numFmtId="0" fontId="25" fillId="0" borderId="0" xfId="0" applyFont="1"/>
    <xf numFmtId="0" fontId="25" fillId="0" borderId="22" xfId="0" applyFont="1" applyBorder="1"/>
    <xf numFmtId="0" fontId="25" fillId="0" borderId="36" xfId="0" applyFont="1" applyBorder="1"/>
    <xf numFmtId="0" fontId="25" fillId="0" borderId="53" xfId="0" applyFont="1" applyBorder="1"/>
    <xf numFmtId="0" fontId="25" fillId="0" borderId="17" xfId="0" applyFont="1" applyBorder="1"/>
    <xf numFmtId="0" fontId="25" fillId="0" borderId="6" xfId="0" applyFont="1" applyBorder="1" applyAlignment="1">
      <alignment horizontal="center"/>
    </xf>
    <xf numFmtId="0" fontId="25" fillId="0" borderId="39" xfId="0" applyFont="1" applyBorder="1"/>
    <xf numFmtId="0" fontId="25" fillId="0" borderId="54" xfId="0" applyFont="1" applyBorder="1"/>
    <xf numFmtId="0" fontId="25" fillId="0" borderId="0" xfId="0" applyFont="1" applyAlignment="1">
      <alignment horizontal="center"/>
    </xf>
    <xf numFmtId="0" fontId="25" fillId="0" borderId="16" xfId="0" applyFont="1" applyBorder="1"/>
    <xf numFmtId="0" fontId="25" fillId="0" borderId="18" xfId="0" applyFont="1" applyBorder="1" applyAlignment="1">
      <alignment horizontal="center" vertical="center"/>
    </xf>
    <xf numFmtId="0" fontId="23" fillId="0" borderId="3" xfId="0" applyFont="1" applyBorder="1" applyAlignment="1">
      <alignment horizontal="center" vertical="center" wrapText="1"/>
    </xf>
    <xf numFmtId="0" fontId="25" fillId="0" borderId="0" xfId="0" applyFont="1" applyAlignment="1">
      <alignment horizontal="center" vertical="center"/>
    </xf>
    <xf numFmtId="0" fontId="4" fillId="0" borderId="55" xfId="4" applyFont="1" applyBorder="1" applyAlignment="1" applyProtection="1"/>
    <xf numFmtId="0" fontId="4" fillId="0" borderId="15" xfId="4" applyFont="1" applyBorder="1" applyAlignment="1" applyProtection="1">
      <alignment vertical="center"/>
    </xf>
    <xf numFmtId="0" fontId="4" fillId="0" borderId="22" xfId="4" applyFont="1" applyBorder="1" applyAlignment="1" applyProtection="1"/>
    <xf numFmtId="0" fontId="4" fillId="0" borderId="17" xfId="5" applyFont="1" applyBorder="1" applyAlignment="1">
      <alignment vertical="center"/>
    </xf>
    <xf numFmtId="0" fontId="18" fillId="0" borderId="56"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vertical="center"/>
    </xf>
    <xf numFmtId="0" fontId="25" fillId="0" borderId="16" xfId="0" applyFont="1" applyBorder="1" applyAlignment="1">
      <alignment horizontal="center"/>
    </xf>
    <xf numFmtId="0" fontId="25" fillId="0" borderId="55" xfId="0" applyFont="1" applyBorder="1" applyAlignment="1">
      <alignment horizontal="center"/>
    </xf>
    <xf numFmtId="0" fontId="25" fillId="0" borderId="55" xfId="0" applyFont="1" applyBorder="1"/>
    <xf numFmtId="0" fontId="20" fillId="7" borderId="57" xfId="0" applyFont="1" applyFill="1" applyBorder="1" applyAlignment="1">
      <alignment horizontal="center"/>
    </xf>
    <xf numFmtId="0" fontId="24" fillId="8" borderId="57" xfId="0" applyFont="1" applyFill="1" applyBorder="1" applyAlignment="1">
      <alignment horizontal="center"/>
    </xf>
    <xf numFmtId="0" fontId="24" fillId="0" borderId="57" xfId="0" applyFont="1" applyBorder="1" applyAlignment="1">
      <alignment horizontal="center"/>
    </xf>
    <xf numFmtId="0" fontId="20" fillId="7" borderId="4" xfId="0" applyFont="1" applyFill="1" applyBorder="1" applyAlignment="1">
      <alignment horizontal="center"/>
    </xf>
    <xf numFmtId="0" fontId="24" fillId="8" borderId="5" xfId="0" applyFont="1" applyFill="1" applyBorder="1" applyAlignment="1">
      <alignment horizontal="center"/>
    </xf>
    <xf numFmtId="166" fontId="4" fillId="0" borderId="16" xfId="1" applyNumberFormat="1" applyFont="1" applyBorder="1" applyAlignment="1" applyProtection="1"/>
    <xf numFmtId="0" fontId="11" fillId="0" borderId="16" xfId="4" applyFont="1" applyFill="1" applyBorder="1" applyAlignment="1" applyProtection="1">
      <alignment horizontal="left" vertical="top" wrapText="1"/>
    </xf>
    <xf numFmtId="164" fontId="11" fillId="0" borderId="16" xfId="4" applyNumberFormat="1" applyFont="1" applyFill="1" applyBorder="1" applyAlignment="1" applyProtection="1">
      <alignment horizontal="left" vertical="top" wrapText="1"/>
    </xf>
    <xf numFmtId="0" fontId="11" fillId="9" borderId="4" xfId="0" applyFont="1" applyFill="1" applyBorder="1" applyAlignment="1" applyProtection="1">
      <alignment horizontal="center"/>
      <protection locked="0"/>
    </xf>
    <xf numFmtId="0" fontId="11" fillId="9" borderId="5" xfId="0" applyFont="1" applyFill="1" applyBorder="1" applyAlignment="1" applyProtection="1">
      <alignment horizontal="center"/>
      <protection locked="0"/>
    </xf>
    <xf numFmtId="0" fontId="11" fillId="9" borderId="5" xfId="0" applyFont="1" applyFill="1" applyBorder="1" applyAlignment="1" applyProtection="1">
      <alignment horizontal="center" vertical="center"/>
      <protection locked="0"/>
    </xf>
    <xf numFmtId="0" fontId="11" fillId="9" borderId="58" xfId="0" applyFont="1" applyFill="1" applyBorder="1" applyAlignment="1" applyProtection="1">
      <alignment horizontal="center"/>
      <protection locked="0"/>
    </xf>
    <xf numFmtId="0" fontId="11" fillId="9" borderId="11" xfId="0" applyFont="1" applyFill="1" applyBorder="1" applyAlignment="1" applyProtection="1">
      <alignment horizontal="center"/>
      <protection locked="0"/>
    </xf>
    <xf numFmtId="0" fontId="11" fillId="9" borderId="11" xfId="0" applyFont="1" applyFill="1" applyBorder="1" applyAlignment="1" applyProtection="1">
      <alignment horizontal="center" vertical="center"/>
      <protection locked="0"/>
    </xf>
    <xf numFmtId="0" fontId="11" fillId="9" borderId="9" xfId="0" applyFont="1" applyFill="1" applyBorder="1" applyAlignment="1" applyProtection="1">
      <alignment horizontal="center"/>
      <protection locked="0"/>
    </xf>
    <xf numFmtId="0" fontId="11" fillId="9" borderId="6" xfId="0" applyFont="1" applyFill="1" applyBorder="1" applyAlignment="1" applyProtection="1">
      <alignment horizontal="center"/>
      <protection locked="0"/>
    </xf>
    <xf numFmtId="0" fontId="4" fillId="9" borderId="8" xfId="0" applyFont="1" applyFill="1" applyBorder="1" applyAlignment="1" applyProtection="1">
      <alignment horizontal="center"/>
      <protection locked="0"/>
    </xf>
    <xf numFmtId="0" fontId="4" fillId="9" borderId="4" xfId="0" applyFont="1" applyFill="1" applyBorder="1" applyAlignment="1" applyProtection="1">
      <alignment horizontal="center"/>
      <protection locked="0"/>
    </xf>
    <xf numFmtId="0" fontId="4" fillId="9" borderId="5" xfId="0" applyFont="1" applyFill="1" applyBorder="1" applyAlignment="1" applyProtection="1">
      <alignment horizontal="center"/>
      <protection locked="0"/>
    </xf>
    <xf numFmtId="49" fontId="18" fillId="10" borderId="59" xfId="0" applyNumberFormat="1" applyFont="1" applyFill="1" applyBorder="1" applyAlignment="1" applyProtection="1">
      <alignment horizontal="left" vertical="center"/>
      <protection locked="0"/>
    </xf>
    <xf numFmtId="49" fontId="18" fillId="10" borderId="31" xfId="0" applyNumberFormat="1" applyFont="1" applyFill="1" applyBorder="1" applyAlignment="1" applyProtection="1">
      <alignment horizontal="left" vertical="center"/>
      <protection locked="0"/>
    </xf>
    <xf numFmtId="0" fontId="5" fillId="10" borderId="29" xfId="5" applyFont="1" applyFill="1" applyBorder="1" applyAlignment="1" applyProtection="1">
      <alignment vertical="center"/>
      <protection locked="0"/>
    </xf>
    <xf numFmtId="0" fontId="0" fillId="10" borderId="60" xfId="0" applyFont="1" applyFill="1" applyBorder="1" applyAlignment="1" applyProtection="1">
      <alignment horizontal="center" vertical="center" wrapText="1"/>
      <protection locked="0"/>
    </xf>
    <xf numFmtId="0" fontId="0" fillId="10" borderId="61" xfId="0" applyFont="1" applyFill="1" applyBorder="1" applyAlignment="1" applyProtection="1">
      <alignment horizontal="center" vertical="center" wrapText="1"/>
      <protection locked="0"/>
    </xf>
    <xf numFmtId="0" fontId="0" fillId="10" borderId="62" xfId="0" applyFont="1" applyFill="1" applyBorder="1" applyAlignment="1" applyProtection="1">
      <alignment horizontal="center" vertical="center" wrapText="1"/>
      <protection locked="0"/>
    </xf>
    <xf numFmtId="49" fontId="11" fillId="10" borderId="29" xfId="0" applyNumberFormat="1" applyFont="1" applyFill="1" applyBorder="1" applyAlignment="1" applyProtection="1">
      <alignment horizontal="left" vertical="center" wrapText="1"/>
      <protection locked="0"/>
    </xf>
    <xf numFmtId="49" fontId="18" fillId="10" borderId="31" xfId="0" applyNumberFormat="1" applyFont="1" applyFill="1" applyBorder="1" applyAlignment="1" applyProtection="1">
      <alignment vertical="center"/>
      <protection locked="0"/>
    </xf>
    <xf numFmtId="49" fontId="11" fillId="10" borderId="29" xfId="0" applyNumberFormat="1" applyFont="1" applyFill="1" applyBorder="1" applyAlignment="1" applyProtection="1">
      <alignment vertical="center" wrapText="1"/>
      <protection locked="0"/>
    </xf>
    <xf numFmtId="49" fontId="17" fillId="10" borderId="63" xfId="3" applyNumberFormat="1" applyFont="1" applyFill="1" applyBorder="1" applyAlignment="1" applyProtection="1">
      <alignment vertical="center"/>
      <protection locked="0"/>
    </xf>
    <xf numFmtId="49" fontId="26" fillId="10" borderId="63" xfId="3" applyNumberFormat="1" applyFont="1" applyFill="1" applyBorder="1" applyAlignment="1" applyProtection="1">
      <alignment horizontal="left" vertical="center"/>
      <protection locked="0"/>
    </xf>
    <xf numFmtId="49" fontId="11" fillId="10" borderId="64" xfId="0" applyNumberFormat="1" applyFont="1" applyFill="1" applyBorder="1" applyAlignment="1" applyProtection="1">
      <alignment horizontal="left" vertical="center" wrapText="1"/>
      <protection locked="0"/>
    </xf>
    <xf numFmtId="49" fontId="26" fillId="10" borderId="65" xfId="3" applyNumberFormat="1" applyFont="1" applyFill="1" applyBorder="1" applyAlignment="1" applyProtection="1">
      <alignment horizontal="left" vertical="center"/>
      <protection locked="0"/>
    </xf>
    <xf numFmtId="0" fontId="0" fillId="10" borderId="28" xfId="0" applyFont="1" applyFill="1" applyBorder="1" applyAlignment="1" applyProtection="1">
      <alignment horizontal="center" vertical="center" wrapText="1"/>
      <protection locked="0"/>
    </xf>
    <xf numFmtId="0" fontId="0" fillId="10" borderId="30" xfId="0" applyFont="1" applyFill="1" applyBorder="1" applyAlignment="1" applyProtection="1">
      <alignment horizontal="center" vertical="center" wrapText="1"/>
      <protection locked="0"/>
    </xf>
    <xf numFmtId="0" fontId="0" fillId="10" borderId="66" xfId="0" applyFont="1" applyFill="1" applyBorder="1" applyAlignment="1" applyProtection="1">
      <alignment horizontal="center" vertical="center" wrapText="1"/>
      <protection locked="0"/>
    </xf>
    <xf numFmtId="167" fontId="11" fillId="0" borderId="4" xfId="0" applyNumberFormat="1" applyFont="1" applyBorder="1" applyAlignment="1" applyProtection="1"/>
    <xf numFmtId="167" fontId="11" fillId="0" borderId="5" xfId="0" applyNumberFormat="1" applyFont="1" applyBorder="1" applyAlignment="1" applyProtection="1"/>
    <xf numFmtId="167" fontId="11" fillId="0" borderId="4" xfId="0" applyNumberFormat="1" applyFont="1" applyBorder="1" applyAlignment="1" applyProtection="1">
      <alignment horizontal="center"/>
    </xf>
    <xf numFmtId="167" fontId="11" fillId="0" borderId="5" xfId="0" applyNumberFormat="1" applyFont="1" applyBorder="1" applyAlignment="1" applyProtection="1">
      <alignment horizontal="center"/>
    </xf>
    <xf numFmtId="167" fontId="11" fillId="0" borderId="6" xfId="0" applyNumberFormat="1" applyFont="1" applyBorder="1" applyAlignment="1" applyProtection="1">
      <alignment horizontal="center"/>
    </xf>
    <xf numFmtId="167" fontId="10" fillId="4" borderId="7" xfId="0" applyNumberFormat="1" applyFont="1" applyFill="1" applyBorder="1" applyAlignment="1" applyProtection="1">
      <alignment horizontal="center"/>
    </xf>
    <xf numFmtId="167" fontId="11" fillId="0" borderId="5" xfId="2" applyNumberFormat="1" applyFont="1" applyBorder="1" applyAlignment="1" applyProtection="1">
      <alignment horizontal="center"/>
    </xf>
    <xf numFmtId="167" fontId="10" fillId="4" borderId="8" xfId="0" applyNumberFormat="1" applyFont="1" applyFill="1" applyBorder="1" applyAlignment="1" applyProtection="1">
      <alignment horizontal="center"/>
    </xf>
    <xf numFmtId="167" fontId="10" fillId="4" borderId="2" xfId="0" applyNumberFormat="1" applyFont="1" applyFill="1" applyBorder="1" applyAlignment="1" applyProtection="1">
      <alignment horizontal="center"/>
    </xf>
    <xf numFmtId="167" fontId="11" fillId="0" borderId="8" xfId="0" applyNumberFormat="1" applyFont="1" applyBorder="1" applyAlignment="1" applyProtection="1">
      <alignment horizontal="center"/>
    </xf>
    <xf numFmtId="167" fontId="4" fillId="0" borderId="67" xfId="2" applyNumberFormat="1" applyFont="1" applyBorder="1" applyAlignment="1" applyProtection="1">
      <alignment horizontal="center"/>
    </xf>
    <xf numFmtId="0" fontId="7" fillId="0" borderId="19" xfId="4" applyFont="1" applyBorder="1" applyAlignment="1" applyProtection="1">
      <alignment horizontal="center" vertical="top" wrapText="1"/>
    </xf>
    <xf numFmtId="0" fontId="6" fillId="0" borderId="19" xfId="4" applyFont="1" applyBorder="1" applyAlignment="1" applyProtection="1">
      <alignment horizontal="center" vertical="top"/>
    </xf>
    <xf numFmtId="0" fontId="18" fillId="0" borderId="0" xfId="0" applyFont="1" applyBorder="1" applyAlignment="1">
      <alignment vertical="center"/>
    </xf>
    <xf numFmtId="49" fontId="18" fillId="10" borderId="68" xfId="0" applyNumberFormat="1" applyFont="1" applyFill="1" applyBorder="1" applyAlignment="1" applyProtection="1">
      <alignment horizontal="left" vertical="center" wrapText="1"/>
      <protection locked="0"/>
    </xf>
    <xf numFmtId="0" fontId="4" fillId="5" borderId="1" xfId="5" applyFont="1" applyFill="1" applyBorder="1" applyAlignment="1" applyProtection="1">
      <alignment horizontal="right" vertical="center"/>
    </xf>
    <xf numFmtId="0" fontId="4" fillId="5" borderId="2" xfId="5" applyFont="1" applyFill="1" applyBorder="1" applyAlignment="1" applyProtection="1">
      <alignment horizontal="right" vertical="center"/>
    </xf>
    <xf numFmtId="0" fontId="4" fillId="5" borderId="69" xfId="5" applyFont="1" applyFill="1" applyBorder="1" applyAlignment="1" applyProtection="1">
      <alignment horizontal="right" vertical="center"/>
    </xf>
    <xf numFmtId="0" fontId="18" fillId="0" borderId="20" xfId="0" applyFont="1" applyBorder="1" applyAlignment="1" applyProtection="1">
      <alignment vertical="center"/>
    </xf>
    <xf numFmtId="0" fontId="4" fillId="5" borderId="58" xfId="5" applyFont="1" applyFill="1" applyBorder="1" applyAlignment="1" applyProtection="1">
      <alignment horizontal="right" vertical="center"/>
    </xf>
    <xf numFmtId="0" fontId="4" fillId="5" borderId="47" xfId="5" applyFont="1" applyFill="1" applyBorder="1" applyAlignment="1" applyProtection="1">
      <alignment horizontal="right" vertical="center"/>
    </xf>
    <xf numFmtId="0" fontId="4" fillId="5" borderId="70" xfId="5" applyFont="1" applyFill="1" applyBorder="1" applyAlignment="1" applyProtection="1">
      <alignment horizontal="right" vertical="center"/>
    </xf>
    <xf numFmtId="0" fontId="4" fillId="5" borderId="9" xfId="5" applyFont="1" applyFill="1" applyBorder="1" applyAlignment="1" applyProtection="1">
      <alignment horizontal="right" vertical="center"/>
    </xf>
    <xf numFmtId="0" fontId="4" fillId="5" borderId="67" xfId="5" applyFont="1" applyFill="1" applyBorder="1" applyAlignment="1" applyProtection="1">
      <alignment horizontal="right" vertical="center"/>
    </xf>
    <xf numFmtId="0" fontId="4" fillId="5" borderId="71" xfId="5" applyFont="1" applyFill="1" applyBorder="1" applyAlignment="1" applyProtection="1">
      <alignment horizontal="right" vertical="center"/>
    </xf>
    <xf numFmtId="0" fontId="18" fillId="0" borderId="72" xfId="0" applyFont="1" applyFill="1" applyBorder="1" applyAlignment="1" applyProtection="1">
      <alignment horizontal="right" vertical="center"/>
    </xf>
    <xf numFmtId="0" fontId="18" fillId="0" borderId="73" xfId="0" applyFont="1" applyFill="1" applyBorder="1" applyAlignment="1" applyProtection="1">
      <alignment horizontal="right" vertical="center"/>
    </xf>
    <xf numFmtId="0" fontId="18" fillId="0" borderId="74" xfId="0" applyFont="1" applyFill="1" applyBorder="1" applyAlignment="1" applyProtection="1">
      <alignment horizontal="right" vertical="center"/>
    </xf>
    <xf numFmtId="0" fontId="10" fillId="6" borderId="3" xfId="0" applyFont="1" applyFill="1" applyBorder="1" applyProtection="1"/>
    <xf numFmtId="0" fontId="7" fillId="0" borderId="19" xfId="4" applyFont="1" applyBorder="1" applyAlignment="1" applyProtection="1">
      <alignment horizontal="right" vertical="top" wrapText="1"/>
    </xf>
    <xf numFmtId="0" fontId="4" fillId="0" borderId="75" xfId="4" applyFont="1" applyBorder="1" applyAlignment="1" applyProtection="1">
      <alignment horizontal="right" vertical="center" wrapText="1"/>
    </xf>
    <xf numFmtId="0" fontId="5" fillId="10" borderId="76" xfId="4" applyFont="1" applyFill="1" applyBorder="1" applyAlignment="1" applyProtection="1">
      <alignment vertical="center" wrapText="1"/>
    </xf>
    <xf numFmtId="0" fontId="4" fillId="0" borderId="77" xfId="4" applyFont="1" applyBorder="1" applyAlignment="1" applyProtection="1">
      <alignment horizontal="right" vertical="center" wrapText="1"/>
    </xf>
    <xf numFmtId="0" fontId="22" fillId="0" borderId="115" xfId="0" applyFont="1" applyBorder="1" applyAlignment="1">
      <alignment horizontal="right" vertical="center" wrapText="1"/>
    </xf>
    <xf numFmtId="0" fontId="4" fillId="0" borderId="77" xfId="4" applyFont="1" applyBorder="1" applyAlignment="1" applyProtection="1">
      <alignment horizontal="right" vertical="center"/>
    </xf>
    <xf numFmtId="0" fontId="4" fillId="0" borderId="78" xfId="4" applyFont="1" applyFill="1" applyBorder="1" applyAlignment="1" applyProtection="1">
      <alignment vertical="top" wrapText="1"/>
    </xf>
    <xf numFmtId="0" fontId="4" fillId="0" borderId="79" xfId="4" applyFont="1" applyFill="1" applyBorder="1" applyAlignment="1" applyProtection="1">
      <alignment vertical="top" wrapText="1"/>
    </xf>
    <xf numFmtId="0" fontId="4" fillId="0" borderId="80" xfId="4" applyFont="1" applyFill="1" applyBorder="1" applyAlignment="1" applyProtection="1">
      <alignment horizontal="right" vertical="center" wrapText="1"/>
    </xf>
    <xf numFmtId="0" fontId="11" fillId="0" borderId="56" xfId="0" applyFont="1" applyFill="1" applyBorder="1" applyAlignment="1" applyProtection="1">
      <alignment horizontal="left" vertical="top" wrapText="1" indent="1"/>
    </xf>
    <xf numFmtId="0" fontId="11" fillId="0" borderId="20" xfId="0" applyFont="1" applyFill="1" applyBorder="1" applyAlignment="1" applyProtection="1">
      <alignment horizontal="left" vertical="top" wrapText="1" indent="1"/>
    </xf>
    <xf numFmtId="0" fontId="11" fillId="0" borderId="20" xfId="0" applyFont="1" applyFill="1" applyBorder="1" applyAlignment="1" applyProtection="1">
      <alignment vertical="top" wrapText="1"/>
    </xf>
    <xf numFmtId="0" fontId="18" fillId="0" borderId="5" xfId="0" applyFont="1" applyBorder="1" applyAlignment="1">
      <alignment horizontal="center"/>
    </xf>
    <xf numFmtId="0" fontId="4" fillId="0" borderId="15" xfId="4" applyFont="1" applyFill="1" applyBorder="1" applyAlignment="1" applyProtection="1"/>
    <xf numFmtId="0" fontId="4" fillId="0" borderId="0" xfId="4" applyFont="1" applyFill="1" applyAlignment="1" applyProtection="1"/>
    <xf numFmtId="9" fontId="11" fillId="4" borderId="6" xfId="6" applyFont="1" applyFill="1" applyBorder="1" applyAlignment="1" applyProtection="1">
      <alignment horizontal="center"/>
    </xf>
    <xf numFmtId="0" fontId="4" fillId="0" borderId="15" xfId="4" applyFont="1" applyFill="1" applyBorder="1" applyAlignment="1" applyProtection="1">
      <alignment vertical="center"/>
    </xf>
    <xf numFmtId="9" fontId="11" fillId="0" borderId="2" xfId="6" applyFont="1" applyBorder="1" applyAlignment="1" applyProtection="1">
      <alignment horizontal="center"/>
    </xf>
    <xf numFmtId="0" fontId="11" fillId="0" borderId="81" xfId="0" applyFont="1" applyFill="1" applyBorder="1" applyAlignment="1" applyProtection="1">
      <alignment vertical="top" wrapText="1"/>
    </xf>
    <xf numFmtId="0" fontId="10" fillId="4" borderId="1" xfId="0" applyFont="1" applyFill="1" applyBorder="1" applyAlignment="1" applyProtection="1"/>
    <xf numFmtId="0" fontId="10" fillId="4" borderId="2" xfId="0" applyFont="1" applyFill="1" applyBorder="1" applyAlignment="1" applyProtection="1"/>
    <xf numFmtId="0" fontId="10" fillId="11" borderId="1" xfId="0" applyFont="1" applyFill="1" applyBorder="1"/>
    <xf numFmtId="0" fontId="10" fillId="11" borderId="2" xfId="0" applyFont="1" applyFill="1" applyBorder="1"/>
    <xf numFmtId="9" fontId="11" fillId="0" borderId="26" xfId="6" applyFont="1" applyBorder="1" applyAlignment="1" applyProtection="1">
      <alignment horizontal="center"/>
    </xf>
    <xf numFmtId="167" fontId="10" fillId="4" borderId="7" xfId="0" applyNumberFormat="1" applyFont="1" applyFill="1" applyBorder="1" applyAlignment="1" applyProtection="1"/>
    <xf numFmtId="0" fontId="10" fillId="4" borderId="3" xfId="0" applyFont="1" applyFill="1" applyBorder="1" applyAlignment="1" applyProtection="1"/>
    <xf numFmtId="49" fontId="4" fillId="0" borderId="5" xfId="4" applyNumberFormat="1" applyFont="1" applyBorder="1" applyAlignment="1" applyProtection="1">
      <alignment horizontal="center"/>
    </xf>
    <xf numFmtId="0" fontId="4" fillId="0" borderId="82" xfId="4" applyFont="1" applyBorder="1" applyAlignment="1" applyProtection="1">
      <alignment horizontal="center"/>
    </xf>
    <xf numFmtId="0" fontId="18" fillId="0" borderId="82" xfId="0" applyFont="1" applyBorder="1" applyAlignment="1">
      <alignment horizontal="center"/>
    </xf>
    <xf numFmtId="167" fontId="11" fillId="0" borderId="82" xfId="0" applyNumberFormat="1" applyFont="1" applyBorder="1" applyAlignment="1" applyProtection="1">
      <alignment horizontal="center"/>
    </xf>
    <xf numFmtId="0" fontId="10" fillId="3" borderId="2" xfId="0" applyFont="1" applyFill="1" applyBorder="1" applyAlignment="1" applyProtection="1">
      <alignment horizontal="left" indent="1"/>
    </xf>
    <xf numFmtId="0" fontId="10" fillId="2" borderId="83" xfId="0" applyFont="1" applyFill="1" applyBorder="1" applyAlignment="1" applyProtection="1">
      <alignment horizontal="center" vertical="center" wrapText="1"/>
    </xf>
    <xf numFmtId="0" fontId="4" fillId="0" borderId="10" xfId="4" applyFont="1" applyBorder="1" applyAlignment="1" applyProtection="1">
      <alignment horizontal="center"/>
    </xf>
    <xf numFmtId="166" fontId="4" fillId="0" borderId="84" xfId="1" applyNumberFormat="1" applyFont="1" applyBorder="1" applyAlignment="1" applyProtection="1"/>
    <xf numFmtId="166" fontId="7" fillId="12" borderId="18" xfId="1" applyNumberFormat="1" applyFont="1" applyFill="1" applyBorder="1" applyAlignment="1" applyProtection="1">
      <alignment vertical="top" wrapText="1"/>
    </xf>
    <xf numFmtId="166" fontId="7" fillId="12" borderId="19" xfId="1" applyNumberFormat="1" applyFont="1" applyFill="1" applyBorder="1" applyAlignment="1" applyProtection="1">
      <alignment vertical="top" wrapText="1"/>
    </xf>
    <xf numFmtId="166" fontId="4" fillId="12" borderId="19" xfId="1" applyNumberFormat="1" applyFont="1" applyFill="1" applyBorder="1" applyAlignment="1" applyProtection="1">
      <alignment vertical="top" wrapText="1"/>
    </xf>
    <xf numFmtId="166" fontId="4" fillId="12" borderId="0" xfId="1" applyNumberFormat="1" applyFont="1" applyFill="1" applyBorder="1" applyAlignment="1" applyProtection="1">
      <alignment vertical="top" wrapText="1"/>
    </xf>
    <xf numFmtId="166" fontId="4" fillId="12" borderId="0" xfId="1" applyNumberFormat="1" applyFont="1" applyFill="1" applyBorder="1" applyAlignment="1" applyProtection="1"/>
    <xf numFmtId="166" fontId="4" fillId="0" borderId="56" xfId="1" applyNumberFormat="1" applyFont="1" applyBorder="1" applyAlignment="1" applyProtection="1"/>
    <xf numFmtId="0" fontId="11" fillId="0" borderId="81"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12" borderId="0" xfId="4" applyFont="1" applyFill="1" applyBorder="1" applyAlignment="1" applyProtection="1">
      <alignment horizontal="left" vertical="top" wrapText="1"/>
    </xf>
    <xf numFmtId="0" fontId="10" fillId="4" borderId="12" xfId="0" applyFont="1" applyFill="1" applyBorder="1" applyAlignment="1" applyProtection="1"/>
    <xf numFmtId="0" fontId="11" fillId="12" borderId="2" xfId="4" applyFont="1" applyFill="1" applyBorder="1" applyAlignment="1" applyProtection="1">
      <alignment horizontal="left" vertical="top" wrapText="1"/>
    </xf>
    <xf numFmtId="0" fontId="11" fillId="12" borderId="3" xfId="4" applyFont="1" applyFill="1" applyBorder="1" applyAlignment="1" applyProtection="1">
      <alignment horizontal="left" vertical="top" wrapText="1"/>
    </xf>
    <xf numFmtId="0" fontId="11" fillId="12" borderId="2" xfId="0" applyFont="1" applyFill="1" applyBorder="1" applyAlignment="1" applyProtection="1">
      <alignment vertical="top" wrapText="1"/>
    </xf>
    <xf numFmtId="0" fontId="4" fillId="0" borderId="85" xfId="4" applyFont="1" applyBorder="1" applyAlignment="1" applyProtection="1">
      <alignment horizontal="center"/>
    </xf>
    <xf numFmtId="167" fontId="11" fillId="0" borderId="85" xfId="2" applyNumberFormat="1" applyFont="1" applyBorder="1" applyAlignment="1" applyProtection="1">
      <alignment horizontal="center"/>
    </xf>
    <xf numFmtId="167" fontId="4" fillId="0" borderId="5" xfId="2" applyNumberFormat="1" applyFont="1" applyBorder="1" applyAlignment="1" applyProtection="1">
      <alignment horizontal="center"/>
    </xf>
    <xf numFmtId="0" fontId="11" fillId="9" borderId="82" xfId="0" applyFont="1" applyFill="1" applyBorder="1" applyAlignment="1" applyProtection="1">
      <alignment horizontal="center" vertical="center"/>
      <protection locked="0"/>
    </xf>
    <xf numFmtId="167" fontId="11" fillId="0" borderId="82" xfId="0" applyNumberFormat="1" applyFont="1" applyBorder="1" applyAlignment="1" applyProtection="1"/>
    <xf numFmtId="168" fontId="11" fillId="0" borderId="5" xfId="0" applyNumberFormat="1" applyFont="1" applyBorder="1" applyAlignment="1">
      <alignment horizontal="center"/>
    </xf>
    <xf numFmtId="0" fontId="0" fillId="10" borderId="86" xfId="0" applyFont="1" applyFill="1" applyBorder="1" applyAlignment="1" applyProtection="1">
      <alignment horizontal="center" vertical="center" wrapText="1"/>
      <protection locked="0"/>
    </xf>
    <xf numFmtId="0" fontId="0" fillId="10" borderId="87" xfId="0" applyFont="1" applyFill="1" applyBorder="1" applyAlignment="1" applyProtection="1">
      <alignment horizontal="center" vertical="center" wrapText="1"/>
      <protection locked="0"/>
    </xf>
    <xf numFmtId="0" fontId="18" fillId="0" borderId="87" xfId="0" applyFont="1" applyFill="1" applyBorder="1" applyAlignment="1">
      <alignment horizontal="left" vertical="center"/>
    </xf>
    <xf numFmtId="0" fontId="18" fillId="0" borderId="88" xfId="0" applyFont="1" applyFill="1" applyBorder="1" applyAlignment="1">
      <alignment vertical="center"/>
    </xf>
    <xf numFmtId="0" fontId="17" fillId="0" borderId="18" xfId="3" applyBorder="1" applyAlignment="1">
      <alignment horizontal="left" vertical="top"/>
    </xf>
    <xf numFmtId="0" fontId="11" fillId="0" borderId="0" xfId="0" applyFont="1" applyBorder="1" applyProtection="1"/>
    <xf numFmtId="167" fontId="11" fillId="0" borderId="5" xfId="0" applyNumberFormat="1" applyFont="1" applyBorder="1" applyAlignment="1" applyProtection="1">
      <alignment vertical="center"/>
      <protection locked="0"/>
    </xf>
    <xf numFmtId="0" fontId="10" fillId="4" borderId="7" xfId="0" applyFont="1" applyFill="1" applyBorder="1" applyAlignment="1" applyProtection="1">
      <alignment horizontal="right"/>
      <protection locked="0"/>
    </xf>
    <xf numFmtId="0" fontId="11" fillId="0" borderId="25" xfId="0" applyFont="1" applyFill="1" applyBorder="1" applyAlignment="1" applyProtection="1">
      <alignment vertical="top" wrapText="1"/>
      <protection locked="0"/>
    </xf>
    <xf numFmtId="0" fontId="4" fillId="0" borderId="20" xfId="0" applyFont="1" applyBorder="1" applyProtection="1">
      <protection locked="0"/>
    </xf>
    <xf numFmtId="0" fontId="10" fillId="3" borderId="2" xfId="0" applyFont="1" applyFill="1" applyBorder="1" applyAlignment="1" applyProtection="1">
      <protection locked="0"/>
    </xf>
    <xf numFmtId="167" fontId="10" fillId="4" borderId="7" xfId="0" applyNumberFormat="1" applyFont="1" applyFill="1" applyBorder="1" applyAlignment="1" applyProtection="1">
      <alignment horizontal="right"/>
      <protection locked="0"/>
    </xf>
    <xf numFmtId="0" fontId="11" fillId="0" borderId="25" xfId="0" applyFont="1" applyFill="1" applyBorder="1" applyAlignment="1" applyProtection="1">
      <alignment vertical="top"/>
      <protection locked="0"/>
    </xf>
    <xf numFmtId="0" fontId="10" fillId="0" borderId="20" xfId="0" applyFont="1" applyBorder="1" applyAlignment="1" applyProtection="1">
      <alignment horizontal="right"/>
      <protection locked="0"/>
    </xf>
    <xf numFmtId="0" fontId="10" fillId="2" borderId="8" xfId="0" applyFont="1" applyFill="1" applyBorder="1" applyAlignment="1" applyProtection="1">
      <alignment horizontal="center" vertical="center" wrapText="1"/>
      <protection locked="0"/>
    </xf>
    <xf numFmtId="167" fontId="10" fillId="4" borderId="8" xfId="0" applyNumberFormat="1" applyFont="1" applyFill="1" applyBorder="1" applyAlignment="1" applyProtection="1">
      <alignment horizontal="right"/>
      <protection locked="0"/>
    </xf>
    <xf numFmtId="0" fontId="11" fillId="0" borderId="20" xfId="0" applyFont="1" applyBorder="1" applyAlignment="1" applyProtection="1">
      <alignment horizontal="right"/>
      <protection locked="0"/>
    </xf>
    <xf numFmtId="0" fontId="11" fillId="0" borderId="20" xfId="0" applyFont="1" applyFill="1" applyBorder="1" applyAlignment="1" applyProtection="1">
      <alignment vertical="top" wrapText="1"/>
      <protection locked="0"/>
    </xf>
    <xf numFmtId="0" fontId="11" fillId="0" borderId="0" xfId="0" applyFont="1" applyBorder="1" applyAlignment="1" applyProtection="1">
      <alignment horizontal="right"/>
      <protection locked="0"/>
    </xf>
    <xf numFmtId="0" fontId="11" fillId="0" borderId="19" xfId="0" applyFont="1" applyBorder="1" applyAlignment="1" applyProtection="1">
      <alignment horizontal="right"/>
      <protection locked="0"/>
    </xf>
    <xf numFmtId="0" fontId="11" fillId="12" borderId="2" xfId="0" applyFont="1" applyFill="1" applyBorder="1" applyAlignment="1" applyProtection="1">
      <alignment vertical="top" wrapText="1"/>
      <protection locked="0"/>
    </xf>
    <xf numFmtId="0" fontId="11" fillId="0" borderId="20" xfId="0" applyFont="1" applyFill="1" applyBorder="1" applyAlignment="1" applyProtection="1">
      <alignment horizontal="left" vertical="top" wrapText="1"/>
      <protection locked="0"/>
    </xf>
    <xf numFmtId="0" fontId="11" fillId="12" borderId="2" xfId="4" applyFont="1" applyFill="1" applyBorder="1" applyAlignment="1" applyProtection="1">
      <alignment horizontal="left" vertical="top" wrapText="1"/>
      <protection locked="0"/>
    </xf>
    <xf numFmtId="0" fontId="11" fillId="12" borderId="0" xfId="4" applyFont="1" applyFill="1" applyBorder="1" applyAlignment="1" applyProtection="1">
      <alignment horizontal="left" vertical="top" wrapText="1"/>
      <protection locked="0"/>
    </xf>
    <xf numFmtId="166" fontId="15" fillId="0" borderId="22" xfId="1" applyNumberFormat="1" applyFont="1" applyBorder="1" applyAlignment="1" applyProtection="1">
      <alignment vertical="top" wrapText="1"/>
    </xf>
    <xf numFmtId="167" fontId="11" fillId="0" borderId="4" xfId="0" applyNumberFormat="1" applyFont="1" applyBorder="1" applyAlignment="1" applyProtection="1">
      <alignment vertical="center"/>
    </xf>
    <xf numFmtId="167" fontId="11" fillId="0" borderId="5" xfId="0" applyNumberFormat="1" applyFont="1" applyBorder="1" applyAlignment="1" applyProtection="1">
      <alignment vertical="center"/>
    </xf>
    <xf numFmtId="167" fontId="11" fillId="0" borderId="82" xfId="0" applyNumberFormat="1" applyFont="1" applyBorder="1" applyAlignment="1" applyProtection="1">
      <alignment vertical="center"/>
    </xf>
    <xf numFmtId="167" fontId="11" fillId="0" borderId="6" xfId="0" applyNumberFormat="1" applyFont="1" applyBorder="1" applyAlignment="1" applyProtection="1">
      <alignment vertical="center"/>
    </xf>
    <xf numFmtId="167" fontId="11" fillId="0" borderId="7" xfId="0" applyNumberFormat="1" applyFont="1" applyBorder="1" applyAlignment="1" applyProtection="1">
      <alignment vertical="center"/>
    </xf>
    <xf numFmtId="167" fontId="4" fillId="0" borderId="5" xfId="0" applyNumberFormat="1" applyFont="1" applyFill="1" applyBorder="1" applyAlignment="1" applyProtection="1">
      <alignment vertical="center"/>
    </xf>
    <xf numFmtId="167" fontId="11" fillId="0" borderId="8" xfId="0" applyNumberFormat="1" applyFont="1" applyFill="1" applyBorder="1" applyAlignment="1" applyProtection="1">
      <alignment horizontal="center"/>
    </xf>
    <xf numFmtId="0" fontId="18" fillId="0" borderId="0" xfId="0" applyFont="1" applyBorder="1" applyAlignment="1" applyProtection="1">
      <alignment vertical="center"/>
    </xf>
    <xf numFmtId="0" fontId="18" fillId="0" borderId="89" xfId="0" applyFont="1" applyFill="1" applyBorder="1" applyAlignment="1">
      <alignment horizontal="right" vertical="center"/>
    </xf>
    <xf numFmtId="0" fontId="18" fillId="0" borderId="90" xfId="0" applyFont="1" applyFill="1" applyBorder="1" applyAlignment="1">
      <alignment horizontal="right" vertical="center"/>
    </xf>
    <xf numFmtId="49" fontId="18" fillId="10" borderId="91" xfId="0" applyNumberFormat="1" applyFont="1" applyFill="1" applyBorder="1" applyAlignment="1" applyProtection="1">
      <alignment horizontal="left" vertical="center"/>
      <protection locked="0"/>
    </xf>
    <xf numFmtId="0" fontId="18" fillId="0" borderId="92" xfId="0" applyFont="1" applyFill="1" applyBorder="1" applyAlignment="1">
      <alignment horizontal="right" vertical="center"/>
    </xf>
    <xf numFmtId="0" fontId="18" fillId="0" borderId="93" xfId="0" applyFont="1" applyFill="1" applyBorder="1" applyAlignment="1">
      <alignment horizontal="right" vertical="center"/>
    </xf>
    <xf numFmtId="49" fontId="18" fillId="10" borderId="88" xfId="0" applyNumberFormat="1" applyFont="1" applyFill="1" applyBorder="1" applyAlignment="1" applyProtection="1">
      <alignment horizontal="left" vertical="center"/>
      <protection locked="0"/>
    </xf>
    <xf numFmtId="49" fontId="14" fillId="0" borderId="0" xfId="0" applyNumberFormat="1" applyFont="1" applyBorder="1" applyAlignment="1" applyProtection="1">
      <alignment wrapText="1"/>
    </xf>
    <xf numFmtId="0" fontId="4" fillId="0" borderId="8" xfId="4" applyFont="1" applyBorder="1" applyAlignment="1" applyProtection="1"/>
    <xf numFmtId="10" fontId="11" fillId="0" borderId="5" xfId="6" applyNumberFormat="1" applyFont="1" applyBorder="1" applyAlignment="1" applyProtection="1">
      <alignment horizontal="center"/>
    </xf>
    <xf numFmtId="10" fontId="11" fillId="0" borderId="6" xfId="6" applyNumberFormat="1" applyFont="1" applyBorder="1" applyAlignment="1" applyProtection="1">
      <alignment horizontal="center"/>
    </xf>
    <xf numFmtId="0" fontId="10" fillId="4" borderId="13" xfId="0" applyFont="1" applyFill="1" applyBorder="1" applyAlignment="1" applyProtection="1"/>
    <xf numFmtId="0" fontId="10" fillId="4" borderId="24" xfId="0" applyFont="1" applyFill="1" applyBorder="1" applyAlignment="1" applyProtection="1">
      <alignment horizontal="center"/>
    </xf>
    <xf numFmtId="167" fontId="10" fillId="4" borderId="24" xfId="0" applyNumberFormat="1" applyFont="1" applyFill="1" applyBorder="1" applyAlignment="1" applyProtection="1">
      <alignment horizontal="right"/>
      <protection locked="0"/>
    </xf>
    <xf numFmtId="167" fontId="10" fillId="4" borderId="24" xfId="0" applyNumberFormat="1" applyFont="1" applyFill="1" applyBorder="1" applyAlignment="1" applyProtection="1">
      <alignment horizontal="center"/>
    </xf>
    <xf numFmtId="0" fontId="11" fillId="0" borderId="11" xfId="0" applyFont="1" applyFill="1" applyBorder="1" applyAlignment="1" applyProtection="1">
      <alignment horizontal="center" vertical="center"/>
    </xf>
    <xf numFmtId="0" fontId="4" fillId="0" borderId="0" xfId="4"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0" xfId="0" applyFont="1" applyFill="1" applyBorder="1" applyAlignment="1" applyProtection="1">
      <alignment vertical="top"/>
    </xf>
    <xf numFmtId="0" fontId="13" fillId="0" borderId="55" xfId="4" applyFont="1" applyFill="1" applyBorder="1" applyAlignment="1" applyProtection="1">
      <alignment vertical="top" wrapText="1"/>
    </xf>
    <xf numFmtId="0" fontId="6" fillId="0" borderId="15" xfId="4" applyFont="1" applyFill="1" applyBorder="1" applyAlignment="1" applyProtection="1">
      <alignment horizontal="center"/>
    </xf>
    <xf numFmtId="0" fontId="4" fillId="0" borderId="22" xfId="4" applyFont="1" applyFill="1" applyBorder="1" applyAlignment="1" applyProtection="1"/>
    <xf numFmtId="0" fontId="7" fillId="0" borderId="15" xfId="4" applyFont="1" applyFill="1" applyBorder="1" applyAlignment="1" applyProtection="1">
      <alignment vertical="top" wrapText="1"/>
    </xf>
    <xf numFmtId="0" fontId="7" fillId="0" borderId="107" xfId="4" applyFont="1" applyFill="1" applyBorder="1" applyAlignment="1" applyProtection="1">
      <alignment horizontal="center" vertical="top" wrapText="1"/>
    </xf>
    <xf numFmtId="0" fontId="5" fillId="0" borderId="0" xfId="4" applyFont="1" applyFill="1" applyBorder="1" applyAlignment="1" applyProtection="1">
      <alignment vertical="center" wrapText="1"/>
    </xf>
    <xf numFmtId="0" fontId="4" fillId="0" borderId="0" xfId="4" applyFont="1" applyFill="1" applyBorder="1" applyAlignment="1" applyProtection="1">
      <alignment horizontal="left" vertical="top" wrapText="1"/>
    </xf>
    <xf numFmtId="0" fontId="22" fillId="0" borderId="0" xfId="0" applyFont="1" applyFill="1" applyBorder="1" applyAlignment="1">
      <alignment horizontal="center" vertical="center" wrapText="1"/>
    </xf>
    <xf numFmtId="0" fontId="4" fillId="0" borderId="20" xfId="4"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center" vertical="center" wrapText="1"/>
    </xf>
    <xf numFmtId="9" fontId="11" fillId="0" borderId="0" xfId="6" applyFont="1" applyFill="1" applyBorder="1" applyAlignment="1" applyProtection="1">
      <alignment horizontal="center"/>
    </xf>
    <xf numFmtId="165" fontId="10" fillId="0" borderId="0" xfId="0" applyNumberFormat="1" applyFont="1" applyFill="1" applyBorder="1" applyAlignment="1" applyProtection="1">
      <alignment horizontal="center"/>
    </xf>
    <xf numFmtId="0" fontId="4" fillId="0" borderId="20" xfId="0" applyFont="1" applyFill="1" applyBorder="1" applyProtection="1"/>
    <xf numFmtId="165" fontId="10" fillId="0" borderId="20" xfId="0" applyNumberFormat="1" applyFont="1" applyFill="1" applyBorder="1" applyAlignment="1" applyProtection="1">
      <alignment horizontal="center"/>
    </xf>
    <xf numFmtId="49" fontId="14" fillId="0" borderId="0" xfId="0" applyNumberFormat="1" applyFont="1" applyFill="1" applyBorder="1" applyAlignment="1" applyProtection="1">
      <alignment wrapText="1"/>
    </xf>
    <xf numFmtId="0" fontId="11" fillId="0" borderId="20" xfId="0" applyFont="1" applyFill="1" applyBorder="1" applyProtection="1"/>
    <xf numFmtId="0" fontId="11" fillId="0" borderId="0" xfId="0" applyFont="1" applyFill="1" applyBorder="1" applyProtection="1"/>
    <xf numFmtId="0" fontId="11" fillId="0" borderId="106" xfId="0" applyFont="1" applyFill="1" applyBorder="1" applyProtection="1"/>
    <xf numFmtId="0" fontId="10" fillId="0" borderId="0" xfId="0" applyFont="1" applyFill="1" applyBorder="1" applyAlignment="1" applyProtection="1">
      <alignment horizontal="center" wrapText="1"/>
    </xf>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xf>
    <xf numFmtId="10" fontId="11" fillId="0" borderId="0" xfId="6" applyNumberFormat="1" applyFont="1" applyFill="1" applyBorder="1" applyAlignment="1" applyProtection="1">
      <alignment horizontal="center"/>
    </xf>
    <xf numFmtId="165" fontId="11" fillId="0" borderId="0" xfId="0" applyNumberFormat="1" applyFont="1" applyFill="1" applyBorder="1" applyAlignment="1" applyProtection="1">
      <alignment horizontal="center"/>
    </xf>
    <xf numFmtId="0" fontId="4" fillId="0" borderId="0" xfId="4" applyNumberFormat="1" applyFont="1" applyFill="1" applyAlignment="1" applyProtection="1"/>
    <xf numFmtId="0" fontId="6" fillId="0" borderId="15" xfId="4" applyNumberFormat="1" applyFont="1" applyFill="1" applyBorder="1" applyAlignment="1" applyProtection="1">
      <alignment horizontal="center"/>
    </xf>
    <xf numFmtId="0" fontId="4" fillId="0" borderId="22" xfId="4" applyNumberFormat="1" applyFont="1" applyFill="1" applyBorder="1" applyAlignment="1" applyProtection="1"/>
    <xf numFmtId="0" fontId="7" fillId="0" borderId="15" xfId="4" applyNumberFormat="1" applyFont="1" applyFill="1" applyBorder="1" applyAlignment="1" applyProtection="1">
      <alignment vertical="top" wrapText="1"/>
    </xf>
    <xf numFmtId="0" fontId="7" fillId="0" borderId="107" xfId="4" applyNumberFormat="1" applyFont="1" applyFill="1" applyBorder="1" applyAlignment="1" applyProtection="1">
      <alignment horizontal="center" vertical="top" wrapText="1"/>
    </xf>
    <xf numFmtId="0" fontId="4" fillId="0" borderId="19" xfId="4" applyNumberFormat="1" applyFont="1" applyFill="1" applyBorder="1" applyAlignment="1" applyProtection="1">
      <alignment vertical="top" wrapText="1"/>
    </xf>
    <xf numFmtId="0" fontId="5" fillId="0" borderId="0" xfId="4" applyNumberFormat="1" applyFont="1" applyFill="1" applyBorder="1" applyAlignment="1" applyProtection="1">
      <alignment vertical="center" wrapText="1"/>
    </xf>
    <xf numFmtId="0" fontId="4" fillId="0" borderId="0" xfId="4" applyNumberFormat="1" applyFont="1" applyFill="1" applyBorder="1" applyAlignment="1" applyProtection="1">
      <alignment horizontal="left" vertical="top" wrapText="1"/>
    </xf>
    <xf numFmtId="0" fontId="22" fillId="0" borderId="0" xfId="0" applyNumberFormat="1" applyFont="1" applyFill="1" applyBorder="1" applyAlignment="1">
      <alignment horizontal="center" vertical="center" wrapText="1"/>
    </xf>
    <xf numFmtId="0" fontId="4" fillId="0" borderId="0" xfId="4" applyNumberFormat="1" applyFont="1" applyFill="1" applyBorder="1" applyAlignment="1" applyProtection="1">
      <alignment vertical="top" wrapText="1"/>
    </xf>
    <xf numFmtId="0" fontId="4" fillId="0" borderId="20" xfId="4" applyNumberFormat="1" applyFont="1" applyFill="1" applyBorder="1" applyAlignment="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center" vertical="center" wrapText="1"/>
    </xf>
    <xf numFmtId="0" fontId="11" fillId="0" borderId="0" xfId="6" applyNumberFormat="1" applyFont="1" applyFill="1" applyBorder="1" applyAlignment="1" applyProtection="1">
      <alignment horizontal="center"/>
    </xf>
    <xf numFmtId="0" fontId="10" fillId="0" borderId="0" xfId="0" applyNumberFormat="1" applyFont="1" applyFill="1" applyBorder="1" applyAlignment="1" applyProtection="1">
      <alignment horizontal="center"/>
    </xf>
    <xf numFmtId="0" fontId="11" fillId="0" borderId="0" xfId="4" applyNumberFormat="1" applyFont="1" applyFill="1" applyBorder="1" applyAlignment="1" applyProtection="1">
      <alignment horizontal="left" vertical="top" wrapText="1"/>
    </xf>
    <xf numFmtId="0" fontId="11" fillId="0" borderId="16" xfId="4" applyNumberFormat="1" applyFont="1" applyFill="1" applyBorder="1" applyAlignment="1" applyProtection="1">
      <alignment horizontal="left" vertical="top" wrapText="1"/>
    </xf>
    <xf numFmtId="0" fontId="11" fillId="0" borderId="94" xfId="4" applyNumberFormat="1" applyFont="1" applyFill="1" applyBorder="1" applyAlignment="1" applyProtection="1">
      <alignment horizontal="left" vertical="center" wrapText="1"/>
    </xf>
    <xf numFmtId="0" fontId="4" fillId="0" borderId="107" xfId="4" applyFont="1" applyBorder="1" applyAlignment="1" applyProtection="1"/>
    <xf numFmtId="0" fontId="11" fillId="0" borderId="0" xfId="4" applyFont="1" applyBorder="1" applyAlignment="1" applyProtection="1"/>
    <xf numFmtId="0" fontId="11" fillId="0" borderId="14" xfId="0" applyFont="1" applyFill="1" applyBorder="1" applyAlignment="1" applyProtection="1">
      <alignment vertical="top" wrapText="1"/>
    </xf>
    <xf numFmtId="0" fontId="11" fillId="0" borderId="116" xfId="0" applyFont="1" applyFill="1" applyBorder="1" applyProtection="1"/>
    <xf numFmtId="0" fontId="4" fillId="0" borderId="10" xfId="4" applyFont="1" applyFill="1" applyBorder="1" applyAlignment="1" applyProtection="1"/>
    <xf numFmtId="0" fontId="4" fillId="0" borderId="118" xfId="4" applyFont="1" applyBorder="1" applyAlignment="1" applyProtection="1"/>
    <xf numFmtId="0" fontId="10" fillId="0" borderId="10" xfId="0" applyFont="1" applyFill="1" applyBorder="1" applyAlignment="1" applyProtection="1"/>
    <xf numFmtId="0" fontId="4" fillId="0" borderId="119" xfId="4" applyFont="1" applyBorder="1" applyAlignment="1" applyProtection="1"/>
    <xf numFmtId="9" fontId="11" fillId="0" borderId="10" xfId="6" applyFont="1" applyFill="1" applyBorder="1" applyAlignment="1" applyProtection="1">
      <alignment horizontal="center"/>
    </xf>
    <xf numFmtId="9" fontId="11" fillId="0" borderId="83" xfId="6" applyFont="1" applyFill="1" applyBorder="1" applyAlignment="1" applyProtection="1">
      <alignment horizontal="center"/>
    </xf>
    <xf numFmtId="0" fontId="10" fillId="0" borderId="13" xfId="0" applyNumberFormat="1" applyFont="1" applyFill="1" applyBorder="1" applyAlignment="1" applyProtection="1">
      <alignment horizontal="center" vertical="center" wrapText="1"/>
    </xf>
    <xf numFmtId="9" fontId="29" fillId="0" borderId="10" xfId="6" applyFont="1" applyFill="1" applyBorder="1" applyAlignment="1" applyProtection="1">
      <alignment horizontal="center"/>
    </xf>
    <xf numFmtId="0" fontId="29" fillId="0" borderId="10" xfId="0" applyFont="1" applyFill="1" applyBorder="1" applyAlignment="1" applyProtection="1">
      <alignment horizontal="center" wrapText="1"/>
    </xf>
    <xf numFmtId="0" fontId="11" fillId="0" borderId="82" xfId="4" applyFont="1" applyBorder="1" applyAlignment="1" applyProtection="1">
      <alignment horizontal="center"/>
    </xf>
    <xf numFmtId="0" fontId="11" fillId="0" borderId="82" xfId="0" applyFont="1" applyBorder="1" applyAlignment="1">
      <alignment horizontal="center"/>
    </xf>
    <xf numFmtId="0" fontId="4" fillId="0" borderId="117" xfId="4" applyFont="1" applyFill="1" applyBorder="1" applyAlignment="1" applyProtection="1"/>
    <xf numFmtId="169" fontId="10" fillId="0" borderId="0" xfId="0" applyNumberFormat="1" applyFont="1" applyFill="1" applyBorder="1" applyAlignment="1" applyProtection="1">
      <alignment horizontal="center" vertical="center" wrapText="1"/>
    </xf>
    <xf numFmtId="10" fontId="11" fillId="0" borderId="4" xfId="6" applyNumberFormat="1" applyFont="1" applyBorder="1" applyAlignment="1" applyProtection="1">
      <alignment horizontal="center"/>
    </xf>
    <xf numFmtId="0" fontId="11" fillId="0" borderId="0" xfId="0" applyFont="1" applyFill="1" applyBorder="1" applyAlignment="1" applyProtection="1">
      <alignment horizontal="center" vertical="center" wrapText="1"/>
    </xf>
    <xf numFmtId="0" fontId="11" fillId="0" borderId="8" xfId="0" applyFont="1" applyFill="1" applyBorder="1" applyProtection="1"/>
    <xf numFmtId="0" fontId="4" fillId="0" borderId="8" xfId="4" applyFont="1" applyFill="1" applyBorder="1" applyAlignment="1" applyProtection="1"/>
    <xf numFmtId="0" fontId="11" fillId="0" borderId="94" xfId="4" applyFont="1" applyFill="1" applyBorder="1" applyAlignment="1" applyProtection="1">
      <alignment horizontal="left" vertical="center" wrapText="1"/>
    </xf>
    <xf numFmtId="0" fontId="11" fillId="0" borderId="94" xfId="4" applyFont="1" applyFill="1" applyBorder="1" applyAlignment="1" applyProtection="1">
      <alignment horizontal="left" vertical="center" wrapText="1"/>
    </xf>
    <xf numFmtId="171" fontId="4" fillId="0" borderId="0" xfId="4" applyNumberFormat="1" applyFont="1" applyAlignment="1" applyProtection="1">
      <alignment vertical="center"/>
    </xf>
    <xf numFmtId="171" fontId="4" fillId="0" borderId="0" xfId="4" applyNumberFormat="1" applyFont="1" applyAlignment="1" applyProtection="1"/>
    <xf numFmtId="171" fontId="4" fillId="0" borderId="15" xfId="4" applyNumberFormat="1" applyFont="1" applyFill="1" applyBorder="1" applyAlignment="1" applyProtection="1"/>
    <xf numFmtId="171" fontId="4" fillId="0" borderId="15" xfId="4" applyNumberFormat="1" applyFont="1" applyBorder="1" applyAlignment="1" applyProtection="1"/>
    <xf numFmtId="171" fontId="4" fillId="0" borderId="15" xfId="4" applyNumberFormat="1" applyFont="1" applyBorder="1" applyAlignment="1" applyProtection="1">
      <alignment vertical="center"/>
    </xf>
    <xf numFmtId="171" fontId="4" fillId="14" borderId="15" xfId="4" applyNumberFormat="1" applyFont="1" applyFill="1" applyBorder="1" applyAlignment="1" applyProtection="1"/>
    <xf numFmtId="170" fontId="10"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top" wrapText="1"/>
    </xf>
    <xf numFmtId="0" fontId="11" fillId="0" borderId="2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xf>
    <xf numFmtId="0" fontId="4" fillId="0" borderId="0" xfId="4" applyFont="1" applyFill="1" applyAlignment="1" applyProtection="1">
      <alignment horizontal="left"/>
    </xf>
    <xf numFmtId="0" fontId="13" fillId="0" borderId="55" xfId="4" applyFont="1" applyFill="1" applyBorder="1" applyAlignment="1" applyProtection="1">
      <alignment horizontal="left" vertical="top" wrapText="1"/>
    </xf>
    <xf numFmtId="0" fontId="6" fillId="0" borderId="15" xfId="4" applyFont="1" applyFill="1" applyBorder="1" applyAlignment="1" applyProtection="1">
      <alignment horizontal="left"/>
    </xf>
    <xf numFmtId="0" fontId="4" fillId="0" borderId="22" xfId="4" applyFont="1" applyFill="1" applyBorder="1" applyAlignment="1" applyProtection="1">
      <alignment horizontal="left"/>
    </xf>
    <xf numFmtId="0" fontId="7" fillId="0" borderId="15" xfId="4" applyFont="1" applyFill="1" applyBorder="1" applyAlignment="1" applyProtection="1">
      <alignment horizontal="left" vertical="top" wrapText="1"/>
    </xf>
    <xf numFmtId="0" fontId="7" fillId="0" borderId="107" xfId="4" applyFont="1" applyFill="1" applyBorder="1" applyAlignment="1" applyProtection="1">
      <alignment horizontal="left" vertical="top" wrapText="1"/>
    </xf>
    <xf numFmtId="0" fontId="4" fillId="0" borderId="19" xfId="4" applyFont="1" applyFill="1" applyBorder="1" applyAlignment="1" applyProtection="1">
      <alignment horizontal="left" vertical="top" wrapText="1"/>
    </xf>
    <xf numFmtId="0" fontId="5" fillId="0" borderId="0" xfId="4" applyFont="1" applyFill="1" applyBorder="1" applyAlignment="1" applyProtection="1">
      <alignment horizontal="left" vertical="center" wrapText="1"/>
    </xf>
    <xf numFmtId="0" fontId="22" fillId="0" borderId="0" xfId="0" applyFont="1" applyFill="1" applyBorder="1" applyAlignment="1">
      <alignment horizontal="left" vertical="center" wrapText="1"/>
    </xf>
    <xf numFmtId="0" fontId="4" fillId="0" borderId="20" xfId="4" applyFont="1" applyFill="1" applyBorder="1" applyAlignment="1" applyProtection="1">
      <alignment horizontal="left"/>
    </xf>
    <xf numFmtId="0" fontId="10" fillId="0" borderId="0" xfId="0" applyFont="1" applyFill="1" applyBorder="1" applyAlignment="1" applyProtection="1">
      <alignment horizontal="left" vertical="center" wrapText="1"/>
    </xf>
    <xf numFmtId="0" fontId="11" fillId="0" borderId="0" xfId="6" applyNumberFormat="1" applyFont="1" applyFill="1" applyBorder="1" applyAlignment="1" applyProtection="1">
      <alignment horizontal="left"/>
    </xf>
    <xf numFmtId="0" fontId="4" fillId="0" borderId="2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xf>
    <xf numFmtId="0" fontId="10" fillId="0" borderId="2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wrapText="1"/>
    </xf>
    <xf numFmtId="0" fontId="11" fillId="0" borderId="20"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wrapText="1"/>
    </xf>
    <xf numFmtId="0" fontId="4" fillId="0" borderId="0" xfId="4" applyFont="1" applyBorder="1" applyAlignment="1" applyProtection="1">
      <alignment horizontal="left"/>
    </xf>
    <xf numFmtId="0" fontId="10" fillId="0" borderId="0" xfId="0" applyFont="1" applyFill="1" applyBorder="1" applyAlignment="1" applyProtection="1">
      <alignment horizontal="left" wrapText="1"/>
    </xf>
    <xf numFmtId="165" fontId="10" fillId="0" borderId="0" xfId="0" applyNumberFormat="1" applyFont="1" applyFill="1" applyBorder="1" applyAlignment="1" applyProtection="1">
      <alignment horizontal="left"/>
    </xf>
    <xf numFmtId="0" fontId="13" fillId="0" borderId="55" xfId="4" applyNumberFormat="1" applyFont="1" applyFill="1" applyBorder="1" applyAlignment="1" applyProtection="1">
      <alignment vertical="top" wrapText="1"/>
    </xf>
    <xf numFmtId="0" fontId="4" fillId="0" borderId="122" xfId="4" applyFont="1" applyFill="1" applyBorder="1" applyAlignment="1" applyProtection="1">
      <alignment vertical="top" wrapText="1"/>
    </xf>
    <xf numFmtId="10" fontId="4" fillId="0" borderId="20" xfId="4" applyNumberFormat="1" applyFont="1" applyBorder="1" applyAlignment="1" applyProtection="1">
      <alignment horizontal="center" vertical="center"/>
    </xf>
    <xf numFmtId="10" fontId="4" fillId="0" borderId="23" xfId="4" applyNumberFormat="1" applyFont="1" applyBorder="1" applyAlignment="1" applyProtection="1">
      <alignment horizontal="center" vertical="center"/>
    </xf>
    <xf numFmtId="166" fontId="31" fillId="0" borderId="22" xfId="1" applyNumberFormat="1" applyFont="1" applyBorder="1" applyAlignment="1" applyProtection="1">
      <alignment vertical="top" wrapText="1"/>
    </xf>
    <xf numFmtId="0" fontId="4" fillId="0" borderId="77" xfId="4" applyFont="1" applyFill="1" applyBorder="1" applyAlignment="1" applyProtection="1">
      <alignment horizontal="right" vertical="center" wrapText="1"/>
    </xf>
    <xf numFmtId="0" fontId="4" fillId="0" borderId="121" xfId="4" applyFont="1" applyFill="1" applyBorder="1" applyAlignment="1" applyProtection="1">
      <alignment horizontal="right" vertical="center" wrapText="1"/>
    </xf>
    <xf numFmtId="0" fontId="11" fillId="0" borderId="15" xfId="4" applyFont="1" applyFill="1" applyBorder="1" applyAlignment="1" applyProtection="1"/>
    <xf numFmtId="0" fontId="4" fillId="0" borderId="0" xfId="4" applyFont="1" applyAlignment="1"/>
    <xf numFmtId="0" fontId="4" fillId="15" borderId="0" xfId="4" applyFont="1" applyFill="1" applyAlignment="1"/>
    <xf numFmtId="0" fontId="11" fillId="0" borderId="15" xfId="4" applyFont="1" applyBorder="1" applyAlignment="1" applyProtection="1"/>
    <xf numFmtId="0" fontId="4" fillId="0" borderId="20" xfId="4" applyFont="1" applyBorder="1" applyAlignment="1"/>
    <xf numFmtId="0" fontId="10" fillId="0" borderId="0" xfId="6" applyNumberFormat="1" applyFont="1" applyFill="1" applyBorder="1" applyAlignment="1" applyProtection="1">
      <alignment horizontal="center"/>
    </xf>
    <xf numFmtId="0" fontId="11" fillId="0" borderId="0" xfId="0" applyNumberFormat="1" applyFont="1" applyFill="1" applyBorder="1" applyAlignment="1" applyProtection="1">
      <alignment vertical="top" wrapText="1"/>
    </xf>
    <xf numFmtId="0" fontId="10" fillId="0" borderId="20"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wrapText="1"/>
    </xf>
    <xf numFmtId="0" fontId="11" fillId="0" borderId="20" xfId="0" applyNumberFormat="1" applyFont="1" applyFill="1" applyBorder="1" applyProtection="1"/>
    <xf numFmtId="0" fontId="11" fillId="0" borderId="0" xfId="0" applyNumberFormat="1" applyFont="1" applyFill="1" applyBorder="1" applyAlignment="1" applyProtection="1">
      <alignment horizontal="center"/>
    </xf>
    <xf numFmtId="0" fontId="30" fillId="0" borderId="0" xfId="0" applyNumberFormat="1" applyFont="1" applyFill="1" applyBorder="1" applyAlignment="1" applyProtection="1">
      <alignment horizontal="left"/>
    </xf>
    <xf numFmtId="0" fontId="30" fillId="0" borderId="0" xfId="6" applyNumberFormat="1" applyFont="1" applyFill="1" applyBorder="1" applyAlignment="1" applyProtection="1">
      <alignment horizontal="left"/>
    </xf>
    <xf numFmtId="0" fontId="32" fillId="0" borderId="15" xfId="4" applyFont="1" applyFill="1" applyBorder="1" applyAlignment="1" applyProtection="1"/>
    <xf numFmtId="0" fontId="30" fillId="0" borderId="120" xfId="4" applyFont="1" applyFill="1" applyBorder="1" applyAlignment="1" applyProtection="1"/>
    <xf numFmtId="0" fontId="11" fillId="0" borderId="5" xfId="4" applyFont="1" applyBorder="1" applyAlignment="1" applyProtection="1">
      <alignment horizontal="center"/>
    </xf>
    <xf numFmtId="0" fontId="10" fillId="0" borderId="0" xfId="6" applyNumberFormat="1" applyFont="1" applyFill="1" applyBorder="1" applyAlignment="1" applyProtection="1">
      <alignment horizontal="left"/>
    </xf>
    <xf numFmtId="0" fontId="5" fillId="0" borderId="0" xfId="4" applyFont="1" applyFill="1" applyAlignment="1" applyProtection="1">
      <alignment horizontal="left"/>
    </xf>
    <xf numFmtId="167" fontId="11" fillId="0" borderId="82" xfId="0" applyNumberFormat="1" applyFont="1" applyFill="1" applyBorder="1" applyAlignment="1" applyProtection="1">
      <alignment vertical="center"/>
    </xf>
    <xf numFmtId="167" fontId="11" fillId="0" borderId="4" xfId="0" applyNumberFormat="1" applyFont="1" applyFill="1" applyBorder="1" applyAlignment="1" applyProtection="1">
      <alignment horizontal="center"/>
    </xf>
    <xf numFmtId="167" fontId="11" fillId="0" borderId="5" xfId="0" applyNumberFormat="1" applyFont="1" applyFill="1" applyBorder="1" applyAlignment="1" applyProtection="1">
      <alignment horizontal="center"/>
    </xf>
    <xf numFmtId="167" fontId="11" fillId="0" borderId="5" xfId="0" applyNumberFormat="1" applyFont="1" applyFill="1" applyBorder="1" applyAlignment="1" applyProtection="1">
      <alignment vertical="center"/>
    </xf>
    <xf numFmtId="167" fontId="11" fillId="0" borderId="7" xfId="0" applyNumberFormat="1" applyFont="1" applyFill="1" applyBorder="1" applyAlignment="1" applyProtection="1">
      <alignment vertical="center"/>
    </xf>
    <xf numFmtId="167" fontId="11" fillId="0" borderId="6" xfId="0" applyNumberFormat="1" applyFont="1" applyFill="1" applyBorder="1" applyAlignment="1" applyProtection="1">
      <alignment horizontal="center"/>
    </xf>
    <xf numFmtId="0" fontId="11" fillId="0" borderId="4" xfId="4" applyFont="1" applyBorder="1" applyAlignment="1" applyProtection="1">
      <alignment horizontal="center"/>
    </xf>
    <xf numFmtId="0" fontId="11" fillId="0" borderId="4" xfId="0" applyFont="1" applyBorder="1" applyAlignment="1">
      <alignment horizontal="center"/>
    </xf>
    <xf numFmtId="0" fontId="11" fillId="0" borderId="11" xfId="4" applyFont="1" applyBorder="1" applyAlignment="1" applyProtection="1">
      <alignment horizontal="center"/>
    </xf>
    <xf numFmtId="0" fontId="10" fillId="2" borderId="1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4" fillId="0" borderId="138" xfId="4" applyFont="1" applyBorder="1" applyAlignment="1" applyProtection="1">
      <alignment horizontal="center"/>
    </xf>
    <xf numFmtId="0" fontId="11" fillId="0" borderId="139" xfId="0" applyFont="1" applyFill="1" applyBorder="1" applyAlignment="1" applyProtection="1">
      <alignment horizontal="center"/>
    </xf>
    <xf numFmtId="0" fontId="11" fillId="0" borderId="4" xfId="0" applyFont="1" applyBorder="1" applyAlignment="1" applyProtection="1">
      <alignment horizontal="center"/>
    </xf>
    <xf numFmtId="0" fontId="4" fillId="9" borderId="24" xfId="0" applyFont="1" applyFill="1" applyBorder="1" applyAlignment="1" applyProtection="1">
      <alignment horizontal="center"/>
      <protection locked="0"/>
    </xf>
    <xf numFmtId="167" fontId="11" fillId="0" borderId="24" xfId="0" applyNumberFormat="1" applyFont="1" applyFill="1" applyBorder="1" applyAlignment="1" applyProtection="1">
      <alignment horizontal="center"/>
    </xf>
    <xf numFmtId="167" fontId="11" fillId="0" borderId="24" xfId="0" applyNumberFormat="1" applyFont="1" applyBorder="1" applyAlignment="1" applyProtection="1">
      <alignment horizontal="center"/>
    </xf>
    <xf numFmtId="0" fontId="11" fillId="9" borderId="82" xfId="0" applyFont="1" applyFill="1" applyBorder="1" applyAlignment="1" applyProtection="1">
      <alignment horizontal="center"/>
      <protection locked="0"/>
    </xf>
    <xf numFmtId="0" fontId="11" fillId="9" borderId="138" xfId="0" applyFont="1" applyFill="1" applyBorder="1" applyAlignment="1" applyProtection="1">
      <alignment horizontal="center"/>
      <protection locked="0"/>
    </xf>
    <xf numFmtId="0" fontId="4" fillId="9" borderId="138" xfId="0" applyFont="1" applyFill="1" applyBorder="1" applyAlignment="1" applyProtection="1">
      <alignment horizontal="center"/>
      <protection locked="0"/>
    </xf>
    <xf numFmtId="0" fontId="11" fillId="0" borderId="138" xfId="4" applyFont="1" applyBorder="1" applyAlignment="1" applyProtection="1">
      <alignment horizontal="center"/>
    </xf>
    <xf numFmtId="0" fontId="11" fillId="0" borderId="138" xfId="0" applyFont="1" applyBorder="1" applyAlignment="1" applyProtection="1">
      <alignment horizontal="center"/>
    </xf>
    <xf numFmtId="167" fontId="4" fillId="0" borderId="138" xfId="0" applyNumberFormat="1" applyFont="1" applyFill="1" applyBorder="1" applyAlignment="1" applyProtection="1">
      <alignment vertical="center"/>
    </xf>
    <xf numFmtId="167" fontId="11" fillId="0" borderId="138" xfId="0" applyNumberFormat="1" applyFont="1" applyFill="1" applyBorder="1" applyAlignment="1" applyProtection="1">
      <alignment horizontal="center"/>
    </xf>
    <xf numFmtId="0" fontId="11" fillId="0" borderId="13" xfId="0" applyFont="1" applyFill="1" applyBorder="1" applyAlignment="1" applyProtection="1">
      <alignment horizontal="left" vertical="top" wrapText="1" indent="1"/>
    </xf>
    <xf numFmtId="0" fontId="11" fillId="0" borderId="13" xfId="0" applyFont="1" applyFill="1" applyBorder="1" applyAlignment="1" applyProtection="1">
      <alignment vertical="top" wrapText="1"/>
    </xf>
    <xf numFmtId="0" fontId="11" fillId="0" borderId="13" xfId="0" applyFont="1" applyFill="1" applyBorder="1" applyAlignment="1" applyProtection="1">
      <alignment vertical="top" wrapText="1"/>
      <protection locked="0"/>
    </xf>
    <xf numFmtId="171" fontId="4" fillId="0" borderId="55" xfId="4" applyNumberFormat="1" applyFont="1" applyBorder="1" applyAlignment="1" applyProtection="1"/>
    <xf numFmtId="0" fontId="11" fillId="9" borderId="138" xfId="0" applyNumberFormat="1" applyFont="1" applyFill="1" applyBorder="1" applyAlignment="1" applyProtection="1">
      <alignment horizontal="center"/>
      <protection locked="0"/>
    </xf>
    <xf numFmtId="0" fontId="10" fillId="2" borderId="7" xfId="0" applyFont="1" applyFill="1" applyBorder="1" applyAlignment="1" applyProtection="1">
      <alignment horizontal="center" vertical="center" wrapText="1"/>
    </xf>
    <xf numFmtId="167" fontId="11" fillId="0" borderId="140" xfId="0" applyNumberFormat="1" applyFont="1" applyBorder="1" applyAlignment="1" applyProtection="1">
      <alignment horizontal="center"/>
    </xf>
    <xf numFmtId="0" fontId="4" fillId="0" borderId="85" xfId="4" applyFont="1" applyFill="1" applyBorder="1" applyAlignment="1" applyProtection="1">
      <alignment horizontal="center"/>
    </xf>
    <xf numFmtId="0" fontId="4" fillId="0" borderId="5" xfId="4" applyFont="1" applyFill="1" applyBorder="1" applyAlignment="1" applyProtection="1">
      <alignment horizontal="center"/>
    </xf>
    <xf numFmtId="0" fontId="4" fillId="0" borderId="6" xfId="4" applyFont="1" applyFill="1" applyBorder="1" applyAlignment="1" applyProtection="1">
      <alignment horizontal="center"/>
    </xf>
    <xf numFmtId="0" fontId="11" fillId="9" borderId="85" xfId="0" applyFont="1" applyFill="1" applyBorder="1" applyAlignment="1" applyProtection="1">
      <alignment horizontal="center"/>
      <protection locked="0"/>
    </xf>
    <xf numFmtId="0" fontId="18" fillId="0" borderId="138" xfId="0" applyFont="1" applyBorder="1" applyAlignment="1">
      <alignment horizontal="center"/>
    </xf>
    <xf numFmtId="10" fontId="27" fillId="0" borderId="0" xfId="6" applyNumberFormat="1" applyFont="1" applyFill="1" applyBorder="1" applyAlignment="1" applyProtection="1">
      <alignment horizontal="center"/>
    </xf>
    <xf numFmtId="0" fontId="27" fillId="0" borderId="0" xfId="6" applyNumberFormat="1" applyFont="1" applyFill="1" applyBorder="1" applyAlignment="1" applyProtection="1">
      <alignment horizontal="left"/>
    </xf>
    <xf numFmtId="0" fontId="34" fillId="0" borderId="15" xfId="4" applyFont="1" applyBorder="1" applyAlignment="1" applyProtection="1"/>
    <xf numFmtId="0" fontId="35" fillId="0" borderId="20" xfId="4" applyFont="1" applyFill="1" applyBorder="1" applyAlignment="1" applyProtection="1">
      <alignment horizontal="right" vertical="center" wrapText="1"/>
    </xf>
    <xf numFmtId="1" fontId="35" fillId="0" borderId="20" xfId="4" applyNumberFormat="1" applyFont="1" applyFill="1" applyBorder="1" applyAlignment="1" applyProtection="1">
      <alignment horizontal="center" vertical="center" wrapText="1"/>
    </xf>
    <xf numFmtId="0" fontId="36" fillId="0" borderId="25" xfId="4" applyFont="1" applyFill="1" applyBorder="1" applyAlignment="1" applyProtection="1">
      <alignment horizontal="left" vertical="top" wrapText="1"/>
    </xf>
    <xf numFmtId="0" fontId="4" fillId="0" borderId="15" xfId="5" applyFont="1" applyBorder="1" applyAlignment="1">
      <alignment vertical="center"/>
    </xf>
    <xf numFmtId="0" fontId="4" fillId="0" borderId="56" xfId="5" applyFont="1" applyBorder="1" applyAlignment="1">
      <alignment vertical="center"/>
    </xf>
    <xf numFmtId="0" fontId="4" fillId="0" borderId="20" xfId="5" applyFont="1" applyBorder="1" applyAlignment="1">
      <alignment vertical="center"/>
    </xf>
    <xf numFmtId="9" fontId="5" fillId="0" borderId="123" xfId="6" applyNumberFormat="1" applyFont="1" applyFill="1" applyBorder="1" applyAlignment="1" applyProtection="1">
      <alignment horizontal="left" vertical="center" wrapText="1"/>
    </xf>
    <xf numFmtId="9" fontId="10" fillId="0" borderId="109" xfId="6" applyNumberFormat="1" applyFont="1" applyFill="1" applyBorder="1" applyAlignment="1" applyProtection="1">
      <alignment horizontal="left" vertical="center"/>
    </xf>
    <xf numFmtId="0" fontId="11" fillId="9" borderId="138" xfId="0" applyFont="1" applyFill="1" applyBorder="1" applyAlignment="1" applyProtection="1">
      <alignment horizontal="center" vertical="center"/>
      <protection locked="0"/>
    </xf>
    <xf numFmtId="0" fontId="11" fillId="9" borderId="141" xfId="0" applyFont="1" applyFill="1" applyBorder="1" applyAlignment="1" applyProtection="1">
      <alignment horizontal="center" vertical="center"/>
      <protection locked="0"/>
    </xf>
    <xf numFmtId="0" fontId="10" fillId="9" borderId="138" xfId="0" applyNumberFormat="1" applyFont="1" applyFill="1" applyBorder="1" applyAlignment="1" applyProtection="1">
      <alignment horizontal="center"/>
    </xf>
    <xf numFmtId="0" fontId="10" fillId="9" borderId="138" xfId="0" applyFont="1" applyFill="1" applyBorder="1" applyAlignment="1" applyProtection="1">
      <alignment horizontal="center"/>
    </xf>
    <xf numFmtId="0" fontId="23" fillId="15" borderId="8" xfId="0" applyFont="1" applyFill="1" applyBorder="1" applyAlignment="1">
      <alignment horizontal="center" vertical="center" wrapText="1"/>
    </xf>
    <xf numFmtId="0" fontId="23" fillId="15" borderId="24" xfId="0" applyFont="1" applyFill="1" applyBorder="1" applyAlignment="1">
      <alignment horizontal="center"/>
    </xf>
    <xf numFmtId="167" fontId="11" fillId="0" borderId="4" xfId="0" applyNumberFormat="1" applyFont="1" applyFill="1" applyBorder="1" applyAlignment="1" applyProtection="1">
      <alignment vertical="center"/>
    </xf>
    <xf numFmtId="167" fontId="11" fillId="0" borderId="138" xfId="0" applyNumberFormat="1" applyFont="1" applyBorder="1" applyAlignment="1" applyProtection="1">
      <alignment horizontal="center"/>
    </xf>
    <xf numFmtId="0" fontId="11" fillId="0" borderId="142" xfId="4" applyFont="1" applyBorder="1" applyAlignment="1" applyProtection="1">
      <alignment horizontal="center"/>
    </xf>
    <xf numFmtId="0" fontId="11" fillId="0" borderId="142" xfId="0" applyFont="1" applyBorder="1" applyAlignment="1" applyProtection="1">
      <alignment horizontal="center"/>
    </xf>
    <xf numFmtId="0" fontId="11" fillId="0" borderId="138" xfId="0" applyFont="1" applyFill="1" applyBorder="1" applyAlignment="1" applyProtection="1">
      <alignment horizontal="center"/>
    </xf>
    <xf numFmtId="167" fontId="4" fillId="0" borderId="142" xfId="0" applyNumberFormat="1" applyFont="1" applyFill="1" applyBorder="1" applyAlignment="1" applyProtection="1">
      <alignment vertical="center"/>
    </xf>
    <xf numFmtId="167" fontId="4" fillId="0" borderId="138" xfId="0" applyNumberFormat="1" applyFont="1" applyFill="1" applyBorder="1" applyAlignment="1" applyProtection="1">
      <alignment horizontal="center"/>
      <protection locked="0"/>
    </xf>
    <xf numFmtId="0" fontId="37" fillId="0" borderId="125" xfId="4" applyFont="1" applyFill="1" applyBorder="1" applyAlignment="1" applyProtection="1">
      <alignment horizontal="left" vertical="center" wrapText="1"/>
    </xf>
    <xf numFmtId="0" fontId="37" fillId="0" borderId="126" xfId="4" applyNumberFormat="1" applyFont="1" applyFill="1" applyBorder="1" applyAlignment="1" applyProtection="1">
      <alignment horizontal="left" vertical="center" wrapText="1"/>
    </xf>
    <xf numFmtId="0" fontId="38" fillId="0" borderId="127" xfId="4" applyFont="1" applyBorder="1" applyAlignment="1" applyProtection="1"/>
    <xf numFmtId="0" fontId="37" fillId="0" borderId="126" xfId="4" applyFont="1" applyFill="1" applyBorder="1" applyAlignment="1" applyProtection="1">
      <alignment horizontal="left" vertical="center" wrapText="1"/>
    </xf>
    <xf numFmtId="0" fontId="37" fillId="0" borderId="128" xfId="4" applyNumberFormat="1" applyFont="1" applyFill="1" applyBorder="1" applyAlignment="1" applyProtection="1">
      <alignment horizontal="left" vertical="center" wrapText="1"/>
    </xf>
    <xf numFmtId="0" fontId="37" fillId="0" borderId="129" xfId="4" applyFont="1" applyFill="1" applyBorder="1" applyAlignment="1" applyProtection="1">
      <alignment horizontal="left" vertical="center" wrapText="1"/>
    </xf>
    <xf numFmtId="0" fontId="37" fillId="0" borderId="107" xfId="4" applyNumberFormat="1" applyFont="1" applyFill="1" applyBorder="1" applyAlignment="1" applyProtection="1">
      <alignment horizontal="left" vertical="center" wrapText="1"/>
    </xf>
    <xf numFmtId="0" fontId="38" fillId="0" borderId="15" xfId="4" applyFont="1" applyBorder="1" applyAlignment="1" applyProtection="1"/>
    <xf numFmtId="0" fontId="37" fillId="0" borderId="107" xfId="4" applyFont="1" applyFill="1" applyBorder="1" applyAlignment="1" applyProtection="1">
      <alignment horizontal="left" vertical="center" wrapText="1"/>
    </xf>
    <xf numFmtId="0" fontId="37" fillId="0" borderId="130" xfId="4" applyNumberFormat="1" applyFont="1" applyFill="1" applyBorder="1" applyAlignment="1" applyProtection="1">
      <alignment horizontal="left" vertical="center" wrapText="1"/>
    </xf>
    <xf numFmtId="10" fontId="39" fillId="0" borderId="131" xfId="7" applyNumberFormat="1" applyFont="1" applyFill="1" applyBorder="1" applyAlignment="1" applyProtection="1"/>
    <xf numFmtId="10" fontId="39" fillId="0" borderId="15" xfId="7" applyNumberFormat="1" applyFont="1" applyFill="1" applyBorder="1" applyAlignment="1" applyProtection="1"/>
    <xf numFmtId="0" fontId="40" fillId="0" borderId="133" xfId="0" applyFont="1" applyFill="1" applyBorder="1" applyAlignment="1">
      <alignment horizontal="center" vertical="center" wrapText="1"/>
    </xf>
    <xf numFmtId="0" fontId="38" fillId="0" borderId="0" xfId="4" applyFont="1" applyBorder="1" applyAlignment="1" applyProtection="1"/>
    <xf numFmtId="0" fontId="38" fillId="0" borderId="135" xfId="4" applyFont="1" applyBorder="1" applyAlignment="1" applyProtection="1"/>
    <xf numFmtId="0" fontId="38" fillId="0" borderId="134" xfId="4" applyFont="1" applyBorder="1" applyAlignment="1" applyProtection="1"/>
    <xf numFmtId="0" fontId="39" fillId="0" borderId="15" xfId="7" applyNumberFormat="1" applyFont="1" applyFill="1" applyBorder="1" applyAlignment="1" applyProtection="1">
      <alignment horizontal="left"/>
    </xf>
    <xf numFmtId="0" fontId="40" fillId="0" borderId="0" xfId="0" applyNumberFormat="1" applyFont="1" applyFill="1" applyBorder="1" applyAlignment="1">
      <alignment horizontal="left" vertical="center" wrapText="1"/>
    </xf>
    <xf numFmtId="0" fontId="39" fillId="0" borderId="132" xfId="7" applyNumberFormat="1" applyFont="1" applyFill="1" applyBorder="1" applyAlignment="1" applyProtection="1">
      <alignment horizontal="left"/>
    </xf>
    <xf numFmtId="0" fontId="38" fillId="0" borderId="103" xfId="4" applyFont="1" applyBorder="1" applyAlignment="1" applyProtection="1">
      <alignment horizontal="left"/>
    </xf>
    <xf numFmtId="0" fontId="38" fillId="0" borderId="136" xfId="4" applyFont="1" applyBorder="1" applyAlignment="1" applyProtection="1">
      <alignment horizontal="left"/>
    </xf>
    <xf numFmtId="0" fontId="38" fillId="0" borderId="143" xfId="4" applyFont="1" applyFill="1" applyBorder="1" applyAlignment="1" applyProtection="1">
      <alignment vertical="top" wrapText="1"/>
    </xf>
    <xf numFmtId="9" fontId="38" fillId="0" borderId="144" xfId="6" applyFont="1" applyFill="1" applyBorder="1" applyAlignment="1" applyProtection="1">
      <alignment horizontal="left" vertical="top" wrapText="1"/>
    </xf>
    <xf numFmtId="2" fontId="10" fillId="0" borderId="124" xfId="6" applyNumberFormat="1" applyFont="1" applyFill="1" applyBorder="1" applyAlignment="1" applyProtection="1">
      <alignment vertical="center"/>
    </xf>
    <xf numFmtId="10" fontId="10" fillId="0" borderId="145" xfId="6" applyNumberFormat="1" applyFont="1" applyFill="1" applyBorder="1" applyAlignment="1" applyProtection="1">
      <alignment vertical="center"/>
      <protection locked="0"/>
    </xf>
    <xf numFmtId="10" fontId="10" fillId="0" borderId="137" xfId="6" applyNumberFormat="1" applyFont="1" applyFill="1" applyBorder="1" applyAlignment="1" applyProtection="1">
      <alignment vertical="center" wrapText="1"/>
      <protection locked="0"/>
    </xf>
    <xf numFmtId="2" fontId="10" fillId="0" borderId="102" xfId="6" applyNumberFormat="1" applyFont="1" applyFill="1" applyBorder="1" applyAlignment="1" applyProtection="1">
      <alignment horizontal="left" vertical="center"/>
    </xf>
    <xf numFmtId="0" fontId="11" fillId="0" borderId="85" xfId="0" applyFont="1" applyBorder="1" applyAlignment="1">
      <alignment horizontal="center" wrapText="1"/>
    </xf>
    <xf numFmtId="0" fontId="11" fillId="0" borderId="5" xfId="0" applyFont="1" applyBorder="1" applyAlignment="1">
      <alignment horizontal="center" wrapText="1"/>
    </xf>
    <xf numFmtId="0" fontId="11" fillId="0" borderId="5" xfId="0" applyFont="1" applyFill="1" applyBorder="1" applyAlignment="1">
      <alignment horizontal="center" wrapText="1"/>
    </xf>
    <xf numFmtId="0" fontId="11" fillId="0" borderId="6" xfId="0" applyFont="1" applyBorder="1" applyAlignment="1">
      <alignment horizontal="center" wrapText="1"/>
    </xf>
    <xf numFmtId="0" fontId="18" fillId="0" borderId="7" xfId="0" applyFont="1" applyBorder="1" applyAlignment="1">
      <alignment horizontal="center"/>
    </xf>
    <xf numFmtId="10"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xf numFmtId="0" fontId="11" fillId="0" borderId="0" xfId="0" applyFont="1" applyFill="1" applyBorder="1" applyAlignment="1" applyProtection="1">
      <alignment horizontal="center" wrapText="1"/>
    </xf>
    <xf numFmtId="0" fontId="10" fillId="0" borderId="0" xfId="0" applyFont="1" applyBorder="1" applyAlignment="1" applyProtection="1">
      <alignment horizontal="right"/>
      <protection locked="0"/>
    </xf>
    <xf numFmtId="165" fontId="10" fillId="0" borderId="0" xfId="0" applyNumberFormat="1" applyFont="1" applyBorder="1" applyAlignment="1" applyProtection="1">
      <alignment horizontal="center"/>
    </xf>
    <xf numFmtId="0" fontId="4" fillId="0" borderId="0" xfId="4" applyFont="1">
      <alignment vertical="center"/>
    </xf>
    <xf numFmtId="0" fontId="4" fillId="0" borderId="0" xfId="4" applyFont="1" applyAlignment="1">
      <alignment horizontal="center"/>
    </xf>
    <xf numFmtId="0" fontId="11" fillId="9" borderId="6" xfId="0" applyFont="1" applyFill="1" applyBorder="1" applyAlignment="1" applyProtection="1">
      <alignment horizontal="center" vertical="center"/>
      <protection locked="0"/>
    </xf>
    <xf numFmtId="0" fontId="11" fillId="0" borderId="27" xfId="0" applyFont="1" applyFill="1" applyBorder="1" applyAlignment="1" applyProtection="1">
      <alignment horizontal="left" vertical="top" wrapText="1" indent="1"/>
    </xf>
    <xf numFmtId="0" fontId="11" fillId="0" borderId="84" xfId="0" applyFont="1" applyFill="1" applyBorder="1" applyAlignment="1" applyProtection="1">
      <alignment horizontal="left" vertical="top" wrapText="1" indent="1"/>
    </xf>
    <xf numFmtId="0" fontId="11" fillId="0" borderId="25" xfId="0" applyFont="1" applyFill="1" applyBorder="1" applyAlignment="1" applyProtection="1">
      <alignment horizontal="left" vertical="top" wrapText="1" indent="1"/>
    </xf>
    <xf numFmtId="0" fontId="11" fillId="12" borderId="27" xfId="0" applyFont="1" applyFill="1" applyBorder="1" applyAlignment="1" applyProtection="1">
      <alignment horizontal="left" vertical="top" wrapText="1" indent="1"/>
    </xf>
    <xf numFmtId="0" fontId="11" fillId="12" borderId="84" xfId="0" applyFont="1" applyFill="1" applyBorder="1" applyAlignment="1" applyProtection="1">
      <alignment horizontal="left" vertical="top" wrapText="1" indent="1"/>
    </xf>
    <xf numFmtId="0" fontId="11" fillId="12" borderId="25" xfId="0" applyFont="1" applyFill="1" applyBorder="1" applyAlignment="1" applyProtection="1">
      <alignment horizontal="left" vertical="top" wrapText="1" indent="1"/>
    </xf>
    <xf numFmtId="165" fontId="4" fillId="0" borderId="108" xfId="2" applyFont="1" applyFill="1" applyBorder="1" applyAlignment="1" applyProtection="1">
      <alignment horizontal="center" vertical="center" wrapText="1"/>
    </xf>
    <xf numFmtId="165" fontId="4" fillId="0" borderId="101" xfId="2" applyFont="1" applyFill="1" applyBorder="1" applyAlignment="1" applyProtection="1">
      <alignment horizontal="center" vertical="center" wrapText="1"/>
    </xf>
    <xf numFmtId="165" fontId="4" fillId="0" borderId="102" xfId="2" applyFont="1" applyFill="1" applyBorder="1" applyAlignment="1" applyProtection="1">
      <alignment horizontal="center" vertical="center" wrapText="1"/>
    </xf>
    <xf numFmtId="165" fontId="5" fillId="0" borderId="108" xfId="4" applyNumberFormat="1" applyFont="1" applyFill="1" applyBorder="1" applyAlignment="1" applyProtection="1">
      <alignment horizontal="center" vertical="center" wrapText="1"/>
    </xf>
    <xf numFmtId="165" fontId="5" fillId="0" borderId="101" xfId="4" applyNumberFormat="1" applyFont="1" applyFill="1" applyBorder="1" applyAlignment="1" applyProtection="1">
      <alignment horizontal="center" vertical="center" wrapText="1"/>
    </xf>
    <xf numFmtId="165" fontId="5" fillId="0" borderId="102" xfId="4" applyNumberFormat="1" applyFont="1" applyFill="1" applyBorder="1" applyAlignment="1" applyProtection="1">
      <alignment horizontal="center" vertical="center" wrapText="1"/>
    </xf>
    <xf numFmtId="0" fontId="5" fillId="0" borderId="108" xfId="6" applyNumberFormat="1" applyFont="1" applyFill="1" applyBorder="1" applyAlignment="1" applyProtection="1">
      <alignment horizontal="center" vertical="center" wrapText="1"/>
    </xf>
    <xf numFmtId="0" fontId="5" fillId="0" borderId="101" xfId="6" applyNumberFormat="1" applyFont="1" applyFill="1" applyBorder="1" applyAlignment="1" applyProtection="1">
      <alignment horizontal="center" vertical="center" wrapText="1"/>
    </xf>
    <xf numFmtId="0" fontId="5" fillId="0" borderId="102" xfId="6" applyNumberFormat="1" applyFont="1" applyFill="1" applyBorder="1" applyAlignment="1" applyProtection="1">
      <alignment horizontal="center" vertical="center" wrapText="1"/>
    </xf>
    <xf numFmtId="0" fontId="11" fillId="15" borderId="106" xfId="4" applyFont="1" applyFill="1" applyBorder="1" applyAlignment="1" applyProtection="1">
      <alignment horizontal="left" vertical="center" wrapText="1"/>
    </xf>
    <xf numFmtId="0" fontId="11" fillId="15" borderId="107" xfId="4" applyFont="1" applyFill="1" applyBorder="1" applyAlignment="1" applyProtection="1">
      <alignment horizontal="left" vertical="center" wrapText="1"/>
    </xf>
    <xf numFmtId="0" fontId="11" fillId="15" borderId="94" xfId="4" applyFont="1" applyFill="1" applyBorder="1" applyAlignment="1" applyProtection="1">
      <alignment horizontal="left" vertical="center" wrapText="1"/>
    </xf>
    <xf numFmtId="0" fontId="10" fillId="3" borderId="1" xfId="0" applyFont="1" applyFill="1" applyBorder="1" applyAlignment="1" applyProtection="1">
      <alignment horizontal="left"/>
    </xf>
    <xf numFmtId="0" fontId="10" fillId="3" borderId="2" xfId="0" applyFont="1" applyFill="1" applyBorder="1" applyAlignment="1" applyProtection="1">
      <alignment horizontal="left"/>
    </xf>
    <xf numFmtId="0" fontId="10" fillId="3" borderId="3" xfId="0" applyFont="1" applyFill="1" applyBorder="1" applyAlignment="1" applyProtection="1">
      <alignment horizontal="left"/>
    </xf>
    <xf numFmtId="166" fontId="4" fillId="12" borderId="1" xfId="1" applyNumberFormat="1" applyFont="1" applyFill="1" applyBorder="1" applyAlignment="1" applyProtection="1">
      <alignment horizontal="left" vertical="top"/>
    </xf>
    <xf numFmtId="166" fontId="4" fillId="12" borderId="2" xfId="1" applyNumberFormat="1" applyFont="1" applyFill="1" applyBorder="1" applyAlignment="1" applyProtection="1">
      <alignment horizontal="left" vertical="top"/>
    </xf>
    <xf numFmtId="49" fontId="4" fillId="0" borderId="81" xfId="1" applyNumberFormat="1" applyFont="1" applyBorder="1" applyAlignment="1" applyProtection="1">
      <alignment vertical="top" wrapText="1"/>
    </xf>
    <xf numFmtId="49" fontId="0" fillId="0" borderId="103" xfId="0" applyNumberFormat="1" applyBorder="1" applyAlignment="1">
      <alignment vertical="top" wrapText="1"/>
    </xf>
    <xf numFmtId="49" fontId="0" fillId="0" borderId="81" xfId="0" applyNumberFormat="1" applyBorder="1" applyAlignment="1">
      <alignment vertical="top" wrapText="1"/>
    </xf>
    <xf numFmtId="49" fontId="4" fillId="10" borderId="104" xfId="4" applyNumberFormat="1" applyFont="1" applyFill="1" applyBorder="1" applyAlignment="1" applyProtection="1">
      <alignment horizontal="left" vertical="center" indent="1"/>
      <protection locked="0"/>
    </xf>
    <xf numFmtId="49" fontId="4" fillId="10" borderId="105" xfId="4" applyNumberFormat="1" applyFont="1" applyFill="1" applyBorder="1" applyAlignment="1" applyProtection="1">
      <alignment horizontal="left" vertical="center" indent="1"/>
      <protection locked="0"/>
    </xf>
    <xf numFmtId="0" fontId="4" fillId="9" borderId="95" xfId="4" applyFont="1" applyFill="1" applyBorder="1" applyAlignment="1" applyProtection="1">
      <alignment horizontal="left" vertical="top" wrapText="1"/>
    </xf>
    <xf numFmtId="0" fontId="4" fillId="9" borderId="96" xfId="4" applyFont="1" applyFill="1" applyBorder="1" applyAlignment="1" applyProtection="1">
      <alignment horizontal="left" vertical="top" wrapText="1"/>
    </xf>
    <xf numFmtId="0" fontId="4" fillId="9" borderId="97" xfId="4" applyFont="1" applyFill="1" applyBorder="1" applyAlignment="1" applyProtection="1">
      <alignment horizontal="left" vertical="top" wrapText="1"/>
    </xf>
    <xf numFmtId="0" fontId="22" fillId="0" borderId="98" xfId="0" applyFont="1" applyBorder="1" applyAlignment="1">
      <alignment horizontal="center" vertical="center" wrapText="1"/>
    </xf>
    <xf numFmtId="0" fontId="22" fillId="0" borderId="99" xfId="0" applyFont="1" applyBorder="1" applyAlignment="1">
      <alignment horizontal="center" vertical="center" wrapText="1"/>
    </xf>
    <xf numFmtId="0" fontId="22" fillId="0" borderId="100" xfId="0" applyFont="1" applyBorder="1" applyAlignment="1">
      <alignment horizontal="center" vertical="center" wrapText="1"/>
    </xf>
    <xf numFmtId="49" fontId="4" fillId="10" borderId="101" xfId="4" applyNumberFormat="1" applyFont="1" applyFill="1" applyBorder="1" applyAlignment="1" applyProtection="1">
      <alignment horizontal="left" vertical="center" indent="1"/>
      <protection locked="0"/>
    </xf>
    <xf numFmtId="49" fontId="4" fillId="10" borderId="102" xfId="4" applyNumberFormat="1" applyFont="1" applyFill="1" applyBorder="1" applyAlignment="1" applyProtection="1">
      <alignment horizontal="left" vertical="center" indent="1"/>
      <protection locked="0"/>
    </xf>
    <xf numFmtId="49" fontId="17" fillId="10" borderId="101" xfId="3" applyNumberFormat="1" applyFill="1" applyBorder="1" applyAlignment="1" applyProtection="1">
      <alignment horizontal="left" vertical="center" indent="1"/>
      <protection locked="0"/>
    </xf>
    <xf numFmtId="49" fontId="27" fillId="10" borderId="101" xfId="4" applyNumberFormat="1" applyFont="1" applyFill="1" applyBorder="1" applyAlignment="1" applyProtection="1">
      <alignment horizontal="left" vertical="center" wrapText="1" indent="1"/>
      <protection locked="0"/>
    </xf>
    <xf numFmtId="49" fontId="27" fillId="10" borderId="102" xfId="4" applyNumberFormat="1" applyFont="1" applyFill="1" applyBorder="1" applyAlignment="1" applyProtection="1">
      <alignment horizontal="left" vertical="center" wrapText="1" indent="1"/>
      <protection locked="0"/>
    </xf>
    <xf numFmtId="49" fontId="4" fillId="10" borderId="101" xfId="4" applyNumberFormat="1" applyFont="1" applyFill="1" applyBorder="1" applyAlignment="1" applyProtection="1">
      <alignment horizontal="left" vertical="center"/>
      <protection locked="0"/>
    </xf>
    <xf numFmtId="49" fontId="4" fillId="10" borderId="102" xfId="4" applyNumberFormat="1" applyFont="1" applyFill="1" applyBorder="1" applyAlignment="1" applyProtection="1">
      <alignment horizontal="left" vertical="center"/>
      <protection locked="0"/>
    </xf>
    <xf numFmtId="165" fontId="4" fillId="0" borderId="108" xfId="4" applyNumberFormat="1" applyFont="1" applyFill="1" applyBorder="1" applyAlignment="1" applyProtection="1">
      <alignment horizontal="center" vertical="center" wrapText="1"/>
    </xf>
    <xf numFmtId="165" fontId="4" fillId="0" borderId="101" xfId="4" applyNumberFormat="1" applyFont="1" applyFill="1" applyBorder="1" applyAlignment="1" applyProtection="1">
      <alignment horizontal="center" vertical="center" wrapText="1"/>
    </xf>
    <xf numFmtId="165" fontId="4" fillId="0" borderId="102" xfId="4" applyNumberFormat="1" applyFont="1" applyFill="1" applyBorder="1" applyAlignment="1" applyProtection="1">
      <alignment horizontal="center" vertical="center" wrapText="1"/>
    </xf>
    <xf numFmtId="165" fontId="4" fillId="0" borderId="108" xfId="2" applyFont="1" applyFill="1" applyBorder="1" applyAlignment="1" applyProtection="1">
      <alignment horizontal="center" vertical="center" wrapText="1"/>
      <protection locked="0"/>
    </xf>
    <xf numFmtId="165" fontId="4" fillId="0" borderId="101" xfId="2" applyFont="1" applyFill="1" applyBorder="1" applyAlignment="1" applyProtection="1">
      <alignment horizontal="center" vertical="center" wrapText="1"/>
      <protection locked="0"/>
    </xf>
    <xf numFmtId="165" fontId="4" fillId="0" borderId="102" xfId="2" applyFont="1" applyFill="1" applyBorder="1" applyAlignment="1" applyProtection="1">
      <alignment horizontal="center" vertical="center" wrapText="1"/>
      <protection locked="0"/>
    </xf>
    <xf numFmtId="49" fontId="11" fillId="0" borderId="108" xfId="4" applyNumberFormat="1" applyFont="1" applyFill="1" applyBorder="1" applyAlignment="1" applyProtection="1">
      <alignment horizontal="center" vertical="center" wrapText="1"/>
      <protection locked="0"/>
    </xf>
    <xf numFmtId="49" fontId="11" fillId="0" borderId="101" xfId="4" applyNumberFormat="1" applyFont="1" applyFill="1" applyBorder="1" applyAlignment="1" applyProtection="1">
      <alignment horizontal="center" vertical="center" wrapText="1"/>
      <protection locked="0"/>
    </xf>
    <xf numFmtId="49" fontId="11" fillId="0" borderId="102" xfId="4" applyNumberFormat="1" applyFont="1" applyFill="1" applyBorder="1" applyAlignment="1" applyProtection="1">
      <alignment horizontal="center" vertical="center" wrapText="1"/>
      <protection locked="0"/>
    </xf>
    <xf numFmtId="0" fontId="2" fillId="0" borderId="18" xfId="5" applyFont="1" applyBorder="1" applyAlignment="1">
      <alignment horizontal="center" vertical="center"/>
    </xf>
    <xf numFmtId="0" fontId="19" fillId="13" borderId="1" xfId="0" applyFont="1" applyFill="1" applyBorder="1" applyAlignment="1">
      <alignment horizontal="left" vertical="center" wrapText="1" indent="1"/>
    </xf>
    <xf numFmtId="0" fontId="19" fillId="13" borderId="2" xfId="0" applyFont="1" applyFill="1" applyBorder="1" applyAlignment="1">
      <alignment horizontal="left" vertical="center" wrapText="1" indent="1"/>
    </xf>
    <xf numFmtId="0" fontId="19" fillId="13" borderId="3" xfId="0" applyFont="1" applyFill="1" applyBorder="1" applyAlignment="1">
      <alignment horizontal="left" vertical="center" wrapText="1" indent="1"/>
    </xf>
    <xf numFmtId="0" fontId="21" fillId="5" borderId="1"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8" fillId="0" borderId="1"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3" xfId="0" applyFont="1" applyFill="1" applyBorder="1" applyAlignment="1">
      <alignment horizontal="left" vertical="center" indent="1"/>
    </xf>
    <xf numFmtId="0" fontId="18" fillId="10" borderId="110" xfId="0" applyFont="1" applyFill="1" applyBorder="1" applyAlignment="1" applyProtection="1">
      <alignment horizontal="center" vertical="center" wrapText="1"/>
      <protection locked="0"/>
    </xf>
    <xf numFmtId="0" fontId="18" fillId="10" borderId="111" xfId="0" applyFont="1" applyFill="1" applyBorder="1" applyAlignment="1" applyProtection="1">
      <alignment horizontal="center" vertical="center" wrapText="1"/>
      <protection locked="0"/>
    </xf>
    <xf numFmtId="0" fontId="18" fillId="0" borderId="111" xfId="0" applyFont="1" applyFill="1" applyBorder="1" applyAlignment="1">
      <alignment horizontal="left" vertical="center"/>
    </xf>
    <xf numFmtId="0" fontId="18" fillId="0" borderId="112" xfId="0" applyFont="1" applyFill="1" applyBorder="1" applyAlignment="1">
      <alignment horizontal="left" vertical="center"/>
    </xf>
    <xf numFmtId="0" fontId="18" fillId="0" borderId="113" xfId="0" applyFont="1" applyFill="1" applyBorder="1" applyAlignment="1">
      <alignment horizontal="left" vertical="center" wrapText="1"/>
    </xf>
    <xf numFmtId="0" fontId="18" fillId="0" borderId="114" xfId="0" applyFont="1" applyFill="1" applyBorder="1" applyAlignment="1">
      <alignment horizontal="left" vertical="center" wrapText="1"/>
    </xf>
    <xf numFmtId="0" fontId="4" fillId="0" borderId="61" xfId="5" applyFont="1" applyBorder="1" applyAlignment="1">
      <alignment horizontal="left" vertical="center" wrapText="1" indent="1"/>
    </xf>
    <xf numFmtId="0" fontId="4" fillId="0" borderId="30" xfId="5" applyFont="1" applyBorder="1" applyAlignment="1">
      <alignment horizontal="left" vertical="center" wrapText="1" indent="1"/>
    </xf>
    <xf numFmtId="0" fontId="4" fillId="0" borderId="31" xfId="5" applyFont="1" applyBorder="1" applyAlignment="1">
      <alignment horizontal="left" vertical="center" wrapText="1" indent="1"/>
    </xf>
    <xf numFmtId="0" fontId="19" fillId="13" borderId="62" xfId="5" applyFont="1" applyFill="1" applyBorder="1" applyAlignment="1">
      <alignment horizontal="left" vertical="center" wrapText="1" indent="1"/>
    </xf>
    <xf numFmtId="0" fontId="19" fillId="13" borderId="66" xfId="5" applyFont="1" applyFill="1" applyBorder="1" applyAlignment="1">
      <alignment horizontal="left" vertical="center" wrapText="1" indent="1"/>
    </xf>
    <xf numFmtId="0" fontId="19" fillId="13" borderId="63" xfId="5" applyFont="1" applyFill="1" applyBorder="1" applyAlignment="1">
      <alignment horizontal="left" vertical="center" wrapText="1" indent="1"/>
    </xf>
    <xf numFmtId="0" fontId="18" fillId="5" borderId="1" xfId="0" applyFont="1" applyFill="1" applyBorder="1" applyAlignment="1">
      <alignment horizontal="left" vertical="center" indent="1"/>
    </xf>
    <xf numFmtId="0" fontId="18" fillId="5" borderId="2" xfId="0" applyFont="1" applyFill="1" applyBorder="1" applyAlignment="1">
      <alignment horizontal="left" vertical="center" indent="1"/>
    </xf>
    <xf numFmtId="0" fontId="18" fillId="5" borderId="3" xfId="0" applyFont="1" applyFill="1" applyBorder="1" applyAlignment="1">
      <alignment horizontal="left" vertical="center" indent="1"/>
    </xf>
    <xf numFmtId="49" fontId="18" fillId="10" borderId="1" xfId="0" applyNumberFormat="1" applyFont="1" applyFill="1" applyBorder="1" applyAlignment="1" applyProtection="1">
      <alignment horizontal="left" vertical="top" wrapText="1"/>
      <protection locked="0"/>
    </xf>
    <xf numFmtId="49" fontId="18" fillId="10" borderId="2" xfId="0" applyNumberFormat="1" applyFont="1" applyFill="1" applyBorder="1" applyAlignment="1" applyProtection="1">
      <alignment horizontal="left" vertical="top" wrapText="1"/>
      <protection locked="0"/>
    </xf>
    <xf numFmtId="49" fontId="18" fillId="10" borderId="3" xfId="0" applyNumberFormat="1" applyFont="1" applyFill="1" applyBorder="1" applyAlignment="1" applyProtection="1">
      <alignment horizontal="left" vertical="top" wrapText="1"/>
      <protection locked="0"/>
    </xf>
    <xf numFmtId="0" fontId="18" fillId="0" borderId="41" xfId="0" applyFont="1" applyFill="1" applyBorder="1" applyAlignment="1">
      <alignment horizontal="right" vertical="top"/>
    </xf>
    <xf numFmtId="0" fontId="18" fillId="0" borderId="42" xfId="0" applyFont="1" applyFill="1" applyBorder="1" applyAlignment="1">
      <alignment horizontal="right" vertical="top"/>
    </xf>
    <xf numFmtId="0" fontId="18" fillId="0" borderId="43" xfId="0" applyFont="1" applyFill="1" applyBorder="1" applyAlignment="1">
      <alignment horizontal="right" vertical="top"/>
    </xf>
    <xf numFmtId="0" fontId="18" fillId="0" borderId="35" xfId="0" applyFont="1" applyFill="1" applyBorder="1" applyAlignment="1">
      <alignment horizontal="right" vertical="top"/>
    </xf>
    <xf numFmtId="0" fontId="18" fillId="0" borderId="36" xfId="0" applyFont="1" applyFill="1" applyBorder="1" applyAlignment="1">
      <alignment horizontal="right" vertical="top"/>
    </xf>
    <xf numFmtId="0" fontId="18" fillId="0" borderId="37" xfId="0" applyFont="1" applyFill="1" applyBorder="1" applyAlignment="1">
      <alignment horizontal="right" vertical="top"/>
    </xf>
    <xf numFmtId="0" fontId="4" fillId="0" borderId="60" xfId="5" applyFont="1" applyFill="1" applyBorder="1" applyAlignment="1">
      <alignment horizontal="right" vertical="center" wrapText="1"/>
    </xf>
    <xf numFmtId="0" fontId="4" fillId="0" borderId="28" xfId="5" applyFont="1" applyFill="1" applyBorder="1" applyAlignment="1">
      <alignment horizontal="right" vertical="center" wrapText="1"/>
    </xf>
  </cellXfs>
  <cellStyles count="9">
    <cellStyle name="Comma" xfId="1" builtinId="3"/>
    <cellStyle name="Currency" xfId="2" builtinId="4"/>
    <cellStyle name="Hyperlink" xfId="3" builtinId="8"/>
    <cellStyle name="Normal" xfId="0" builtinId="0"/>
    <cellStyle name="Normal 4" xfId="8" xr:uid="{00000000-0005-0000-0000-000004000000}"/>
    <cellStyle name="Normal_CLASP Order Form 041916" xfId="4" xr:uid="{00000000-0005-0000-0000-000005000000}"/>
    <cellStyle name="Normal_Consignee Information and Agreement_Template" xfId="5" xr:uid="{00000000-0005-0000-0000-000006000000}"/>
    <cellStyle name="Percent" xfId="6" builtinId="5"/>
    <cellStyle name="Percent_CLASP Order Form 041916" xfId="7" xr:uid="{00000000-0005-0000-0000-000008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340212</xdr:colOff>
      <xdr:row>1</xdr:row>
      <xdr:rowOff>177726</xdr:rowOff>
    </xdr:from>
    <xdr:to>
      <xdr:col>6</xdr:col>
      <xdr:colOff>1120514</xdr:colOff>
      <xdr:row>3</xdr:row>
      <xdr:rowOff>91867</xdr:rowOff>
    </xdr:to>
    <xdr:pic>
      <xdr:nvPicPr>
        <xdr:cNvPr id="1672" name="Picture 1">
          <a:extLst>
            <a:ext uri="{FF2B5EF4-FFF2-40B4-BE49-F238E27FC236}">
              <a16:creationId xmlns:a16="http://schemas.microsoft.com/office/drawing/2014/main" id="{1BA17F36-94B9-4B94-8FE0-A33C8B5F9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6753" y="303232"/>
          <a:ext cx="771412" cy="478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1</xdr:row>
      <xdr:rowOff>85725</xdr:rowOff>
    </xdr:from>
    <xdr:to>
      <xdr:col>1</xdr:col>
      <xdr:colOff>1730152</xdr:colOff>
      <xdr:row>4</xdr:row>
      <xdr:rowOff>152400</xdr:rowOff>
    </xdr:to>
    <xdr:pic>
      <xdr:nvPicPr>
        <xdr:cNvPr id="1673" name="Picture 1">
          <a:extLst>
            <a:ext uri="{FF2B5EF4-FFF2-40B4-BE49-F238E27FC236}">
              <a16:creationId xmlns:a16="http://schemas.microsoft.com/office/drawing/2014/main" id="{43E8ACD7-740E-46EF-93C1-530BB7AB32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9453" y="3705225"/>
          <a:ext cx="2987488" cy="817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xdr:row>
      <xdr:rowOff>152401</xdr:rowOff>
    </xdr:from>
    <xdr:to>
      <xdr:col>1</xdr:col>
      <xdr:colOff>2284731</xdr:colOff>
      <xdr:row>13</xdr:row>
      <xdr:rowOff>21937</xdr:rowOff>
    </xdr:to>
    <xdr:pic>
      <xdr:nvPicPr>
        <xdr:cNvPr id="1674" name="Picture 11">
          <a:extLst>
            <a:ext uri="{FF2B5EF4-FFF2-40B4-BE49-F238E27FC236}">
              <a16:creationId xmlns:a16="http://schemas.microsoft.com/office/drawing/2014/main" id="{8D1F14E5-9DDB-4B10-8404-C001CB280A7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6113930"/>
          <a:ext cx="3783106" cy="405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clasphub.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29"/>
  <sheetViews>
    <sheetView showGridLines="0" tabSelected="1" topLeftCell="A232" zoomScale="80" zoomScaleNormal="80" workbookViewId="0">
      <selection activeCell="C253" sqref="C253"/>
    </sheetView>
  </sheetViews>
  <sheetFormatPr defaultColWidth="9" defaultRowHeight="285.45" customHeight="1" x14ac:dyDescent="0.25"/>
  <cols>
    <col min="1" max="1" width="19.5" style="27" customWidth="1"/>
    <col min="2" max="2" width="32.69921875" style="27" customWidth="1"/>
    <col min="3" max="3" width="59.19921875" style="1" customWidth="1"/>
    <col min="4" max="4" width="20.69921875" style="1" customWidth="1"/>
    <col min="5" max="5" width="16.69921875" style="1" customWidth="1"/>
    <col min="6" max="6" width="13.19921875" style="1" customWidth="1"/>
    <col min="7" max="7" width="18.796875" style="1" customWidth="1"/>
    <col min="8" max="9" width="22.19921875" style="233" hidden="1" customWidth="1"/>
    <col min="10" max="10" width="41.5" style="233" hidden="1" customWidth="1"/>
    <col min="11" max="11" width="14" style="398" hidden="1" customWidth="1"/>
    <col min="12" max="12" width="14" style="347" hidden="1" customWidth="1"/>
    <col min="13" max="13" width="38.19921875" style="233" hidden="1" customWidth="1"/>
    <col min="14" max="14" width="14.69921875" style="347" hidden="1" customWidth="1"/>
    <col min="15" max="15" width="11.69921875" style="28" hidden="1" customWidth="1"/>
    <col min="16" max="16" width="12.69921875" style="1" hidden="1" customWidth="1"/>
    <col min="17" max="17" width="12.296875" style="1" hidden="1" customWidth="1"/>
    <col min="18" max="18" width="28.19921875" style="1" hidden="1" customWidth="1"/>
    <col min="19" max="26" width="9" style="1" hidden="1" customWidth="1"/>
    <col min="27" max="28" width="9" style="1" customWidth="1"/>
    <col min="29" max="16384" width="9" style="1"/>
  </cols>
  <sheetData>
    <row r="1" spans="1:18" ht="10.050000000000001" customHeight="1" x14ac:dyDescent="0.25">
      <c r="O1" s="145"/>
    </row>
    <row r="2" spans="1:18" ht="28.95" customHeight="1" x14ac:dyDescent="0.3">
      <c r="A2" s="29"/>
      <c r="B2" s="29"/>
      <c r="C2" s="30"/>
      <c r="D2" s="31" t="s">
        <v>105</v>
      </c>
      <c r="E2" s="32"/>
      <c r="F2" s="32"/>
      <c r="G2" s="62"/>
      <c r="H2" s="323"/>
      <c r="I2" s="323"/>
      <c r="J2" s="323"/>
      <c r="K2" s="399"/>
      <c r="L2" s="421"/>
      <c r="M2" s="145" t="s">
        <v>249</v>
      </c>
      <c r="N2" s="1">
        <f>SUM(N29:N262)</f>
        <v>0</v>
      </c>
      <c r="P2" s="1" t="s">
        <v>250</v>
      </c>
      <c r="R2" s="1">
        <f>N2/N5</f>
        <v>0</v>
      </c>
    </row>
    <row r="3" spans="1:18" ht="15.6" x14ac:dyDescent="0.3">
      <c r="A3" s="33"/>
      <c r="B3" s="33"/>
      <c r="C3" s="34"/>
      <c r="D3" s="35" t="s">
        <v>407</v>
      </c>
      <c r="E3" s="36"/>
      <c r="F3" s="36"/>
      <c r="G3" s="36"/>
      <c r="H3" s="324"/>
      <c r="I3" s="324"/>
      <c r="J3" s="324"/>
      <c r="K3" s="400"/>
      <c r="L3" s="348"/>
      <c r="M3" s="324" t="s">
        <v>43</v>
      </c>
      <c r="N3" s="348">
        <v>76.3</v>
      </c>
      <c r="O3" s="28" t="s">
        <v>6</v>
      </c>
    </row>
    <row r="4" spans="1:18" ht="15" customHeight="1" x14ac:dyDescent="0.25">
      <c r="A4" s="37"/>
      <c r="B4" s="37"/>
      <c r="C4" s="38"/>
      <c r="D4" s="39" t="s">
        <v>149</v>
      </c>
      <c r="E4" s="40"/>
      <c r="F4" s="40"/>
      <c r="G4" s="77"/>
      <c r="H4" s="325"/>
      <c r="I4" s="325"/>
      <c r="J4" s="325"/>
      <c r="K4" s="401"/>
      <c r="L4" s="349"/>
      <c r="M4" s="325" t="s">
        <v>44</v>
      </c>
      <c r="N4" s="349">
        <v>7.0000000000000007E-2</v>
      </c>
      <c r="O4" s="147"/>
    </row>
    <row r="5" spans="1:18" ht="15" x14ac:dyDescent="0.25">
      <c r="A5" s="37"/>
      <c r="B5" s="253"/>
      <c r="C5" s="38"/>
      <c r="D5" s="39" t="s">
        <v>0</v>
      </c>
      <c r="E5" s="40"/>
      <c r="F5" s="40"/>
      <c r="G5" s="40"/>
      <c r="H5" s="326"/>
      <c r="I5" s="326"/>
      <c r="J5" s="326"/>
      <c r="K5" s="402"/>
      <c r="L5" s="350"/>
      <c r="M5" s="326" t="s">
        <v>45</v>
      </c>
      <c r="N5" s="350">
        <v>68.67</v>
      </c>
      <c r="O5" s="28" t="s">
        <v>6</v>
      </c>
    </row>
    <row r="6" spans="1:18" ht="15.6" x14ac:dyDescent="0.25">
      <c r="A6" s="37"/>
      <c r="B6" s="254"/>
      <c r="C6" s="41"/>
      <c r="D6" s="202" t="s">
        <v>150</v>
      </c>
      <c r="E6" s="219"/>
      <c r="F6" s="276" t="s">
        <v>190</v>
      </c>
      <c r="G6" s="201"/>
      <c r="H6" s="327"/>
      <c r="I6" s="327"/>
      <c r="J6" s="327"/>
      <c r="K6" s="403"/>
      <c r="L6" s="351"/>
      <c r="M6" s="327"/>
      <c r="N6" s="351"/>
    </row>
    <row r="7" spans="1:18" s="42" customFormat="1" ht="9" customHeight="1" thickBot="1" x14ac:dyDescent="0.35">
      <c r="A7" s="51"/>
      <c r="B7" s="255"/>
      <c r="C7" s="41"/>
      <c r="D7" s="41"/>
      <c r="E7" s="49"/>
      <c r="F7" s="59"/>
      <c r="G7" s="60"/>
      <c r="H7" s="60"/>
      <c r="I7" s="60"/>
      <c r="J7" s="60"/>
      <c r="K7" s="404"/>
      <c r="L7" s="352"/>
      <c r="M7" s="60"/>
      <c r="N7" s="352"/>
      <c r="O7" s="77"/>
    </row>
    <row r="8" spans="1:18" ht="21" customHeight="1" x14ac:dyDescent="0.25">
      <c r="A8" s="569" t="s">
        <v>189</v>
      </c>
      <c r="B8" s="570"/>
      <c r="C8" s="220" t="s">
        <v>47</v>
      </c>
      <c r="D8" s="572"/>
      <c r="E8" s="572"/>
      <c r="F8" s="573"/>
      <c r="G8" s="221" t="s">
        <v>52</v>
      </c>
      <c r="H8" s="328"/>
      <c r="I8" s="328"/>
      <c r="J8" s="328"/>
      <c r="K8" s="405"/>
      <c r="L8" s="353"/>
      <c r="M8" s="328"/>
      <c r="N8" s="353"/>
    </row>
    <row r="9" spans="1:18" ht="21" customHeight="1" x14ac:dyDescent="0.25">
      <c r="A9" s="571"/>
      <c r="B9" s="570"/>
      <c r="C9" s="222" t="s">
        <v>51</v>
      </c>
      <c r="D9" s="580"/>
      <c r="E9" s="580"/>
      <c r="F9" s="581"/>
      <c r="G9" s="574" t="s">
        <v>151</v>
      </c>
      <c r="H9" s="329"/>
      <c r="I9" s="329"/>
      <c r="J9" s="329"/>
      <c r="K9" s="329"/>
      <c r="L9" s="354"/>
      <c r="M9" s="329"/>
      <c r="N9" s="354"/>
    </row>
    <row r="10" spans="1:18" ht="21" customHeight="1" x14ac:dyDescent="0.25">
      <c r="A10" s="571"/>
      <c r="B10" s="570"/>
      <c r="C10" s="222" t="s">
        <v>53</v>
      </c>
      <c r="D10" s="580"/>
      <c r="E10" s="580"/>
      <c r="F10" s="581"/>
      <c r="G10" s="575"/>
      <c r="H10" s="329"/>
      <c r="I10" s="329"/>
      <c r="J10" s="329"/>
      <c r="K10" s="329"/>
      <c r="L10" s="354"/>
      <c r="M10" s="329"/>
      <c r="N10" s="354"/>
    </row>
    <row r="11" spans="1:18" ht="21" customHeight="1" x14ac:dyDescent="0.25">
      <c r="A11" s="571"/>
      <c r="B11" s="570"/>
      <c r="C11" s="223" t="s">
        <v>98</v>
      </c>
      <c r="D11" s="580"/>
      <c r="E11" s="580"/>
      <c r="F11" s="581"/>
      <c r="G11" s="575"/>
      <c r="H11" s="329"/>
      <c r="I11" s="329"/>
      <c r="J11" s="329"/>
      <c r="K11" s="329"/>
      <c r="L11" s="354"/>
      <c r="M11" s="329"/>
      <c r="N11" s="354"/>
    </row>
    <row r="12" spans="1:18" ht="21" customHeight="1" x14ac:dyDescent="0.25">
      <c r="A12" s="571"/>
      <c r="B12" s="570"/>
      <c r="C12" s="222" t="s">
        <v>99</v>
      </c>
      <c r="D12" s="582"/>
      <c r="E12" s="580"/>
      <c r="F12" s="581"/>
      <c r="G12" s="575"/>
      <c r="H12" s="329"/>
      <c r="I12" s="329"/>
      <c r="J12" s="329"/>
      <c r="K12" s="329"/>
      <c r="L12" s="354"/>
      <c r="M12" s="329"/>
      <c r="N12" s="354"/>
    </row>
    <row r="13" spans="1:18" ht="21" customHeight="1" x14ac:dyDescent="0.25">
      <c r="A13" s="571"/>
      <c r="B13" s="570"/>
      <c r="C13" s="222" t="s">
        <v>113</v>
      </c>
      <c r="D13" s="580"/>
      <c r="E13" s="580"/>
      <c r="F13" s="581"/>
      <c r="G13" s="575"/>
      <c r="H13" s="329"/>
      <c r="I13" s="329"/>
      <c r="J13" s="329"/>
      <c r="K13" s="329"/>
      <c r="L13" s="354"/>
      <c r="M13" s="329"/>
      <c r="N13" s="354"/>
    </row>
    <row r="14" spans="1:18" ht="21" customHeight="1" x14ac:dyDescent="0.25">
      <c r="A14" s="571"/>
      <c r="B14" s="570"/>
      <c r="C14" s="222" t="s">
        <v>148</v>
      </c>
      <c r="D14" s="585"/>
      <c r="E14" s="585"/>
      <c r="F14" s="586"/>
      <c r="G14" s="575"/>
      <c r="H14" s="329"/>
      <c r="I14" s="329"/>
      <c r="J14" s="329"/>
      <c r="K14" s="329"/>
      <c r="L14" s="354"/>
      <c r="M14" s="329"/>
      <c r="N14" s="354"/>
    </row>
    <row r="15" spans="1:18" ht="45.75" customHeight="1" thickBot="1" x14ac:dyDescent="0.3">
      <c r="A15" s="53"/>
      <c r="B15" s="256"/>
      <c r="C15" s="222" t="s">
        <v>110</v>
      </c>
      <c r="D15" s="580"/>
      <c r="E15" s="580"/>
      <c r="F15" s="581"/>
      <c r="G15" s="575"/>
      <c r="H15" s="329"/>
      <c r="I15" s="329"/>
      <c r="J15" s="329"/>
      <c r="K15" s="329"/>
      <c r="L15" s="354"/>
      <c r="M15" s="329"/>
      <c r="N15" s="354"/>
      <c r="O15" s="365"/>
    </row>
    <row r="16" spans="1:18" ht="67.95" customHeight="1" thickBot="1" x14ac:dyDescent="0.3">
      <c r="A16" s="53"/>
      <c r="B16" s="256"/>
      <c r="C16" s="222" t="s">
        <v>108</v>
      </c>
      <c r="D16" s="583"/>
      <c r="E16" s="583"/>
      <c r="F16" s="584"/>
      <c r="G16" s="576"/>
      <c r="H16" s="329"/>
      <c r="I16" s="329"/>
      <c r="J16" s="329"/>
      <c r="K16" s="329"/>
      <c r="L16" s="354"/>
      <c r="M16" s="506" t="s">
        <v>43</v>
      </c>
      <c r="N16" s="507">
        <v>76.3</v>
      </c>
      <c r="O16" s="508"/>
      <c r="P16" s="509" t="s">
        <v>43</v>
      </c>
      <c r="Q16" s="510">
        <v>33</v>
      </c>
    </row>
    <row r="17" spans="1:17" ht="21" customHeight="1" x14ac:dyDescent="0.25">
      <c r="A17" s="53"/>
      <c r="B17" s="256"/>
      <c r="C17" s="222" t="s">
        <v>48</v>
      </c>
      <c r="D17" s="587">
        <f>F47+F70+F61+F36+F79+F93+F196+F203+F185+F216+F229+F238+F251+F87+F257+F133+F142+F164+F173+F222+F149+F155+F103+F113+F123</f>
        <v>0</v>
      </c>
      <c r="E17" s="588"/>
      <c r="F17" s="589"/>
      <c r="G17" s="577"/>
      <c r="H17" s="330"/>
      <c r="I17" s="330"/>
      <c r="J17" s="330"/>
      <c r="K17" s="406"/>
      <c r="L17" s="355"/>
      <c r="M17" s="511" t="s">
        <v>372</v>
      </c>
      <c r="N17" s="512">
        <v>7.0000000000000007E-2</v>
      </c>
      <c r="O17" s="513"/>
      <c r="P17" s="514" t="s">
        <v>372</v>
      </c>
      <c r="Q17" s="515">
        <f>Q16-Q18</f>
        <v>0</v>
      </c>
    </row>
    <row r="18" spans="1:17" ht="21" customHeight="1" x14ac:dyDescent="0.25">
      <c r="A18" s="53"/>
      <c r="B18" s="256"/>
      <c r="C18" s="222" t="s">
        <v>49</v>
      </c>
      <c r="D18" s="590">
        <v>0</v>
      </c>
      <c r="E18" s="591"/>
      <c r="F18" s="592"/>
      <c r="G18" s="578"/>
      <c r="H18" s="330"/>
      <c r="I18" s="330"/>
      <c r="J18" s="330"/>
      <c r="K18" s="406"/>
      <c r="L18" s="355"/>
      <c r="M18" s="516" t="s">
        <v>45</v>
      </c>
      <c r="N18" s="522">
        <v>76.3</v>
      </c>
      <c r="O18" s="513"/>
      <c r="P18" s="517" t="s">
        <v>45</v>
      </c>
      <c r="Q18" s="524">
        <v>33</v>
      </c>
    </row>
    <row r="19" spans="1:17" ht="21" customHeight="1" thickBot="1" x14ac:dyDescent="0.3">
      <c r="A19" s="53"/>
      <c r="B19" s="256"/>
      <c r="C19" s="222" t="s">
        <v>114</v>
      </c>
      <c r="D19" s="593"/>
      <c r="E19" s="594"/>
      <c r="F19" s="595"/>
      <c r="G19" s="579"/>
      <c r="H19" s="330"/>
      <c r="I19" s="330"/>
      <c r="J19" s="330"/>
      <c r="K19" s="406"/>
      <c r="L19" s="355"/>
      <c r="M19" s="518"/>
      <c r="N19" s="523">
        <f>N16-N18</f>
        <v>0</v>
      </c>
      <c r="O19" s="513"/>
      <c r="P19" s="519"/>
      <c r="Q19" s="525"/>
    </row>
    <row r="20" spans="1:17" ht="21" customHeight="1" thickBot="1" x14ac:dyDescent="0.3">
      <c r="A20" s="53"/>
      <c r="B20" s="256"/>
      <c r="C20" s="224" t="s">
        <v>54</v>
      </c>
      <c r="D20" s="552">
        <f>IF(D17=0,0,F260)</f>
        <v>0</v>
      </c>
      <c r="E20" s="553"/>
      <c r="F20" s="554"/>
      <c r="G20" s="225"/>
      <c r="H20" s="320"/>
      <c r="I20" s="320"/>
      <c r="J20" s="320"/>
      <c r="K20" s="329"/>
      <c r="L20" s="356"/>
      <c r="M20" s="527" t="s">
        <v>371</v>
      </c>
      <c r="N20" s="528">
        <f>N19/N16</f>
        <v>0</v>
      </c>
      <c r="O20" s="520"/>
      <c r="P20" s="521"/>
      <c r="Q20" s="526"/>
    </row>
    <row r="21" spans="1:17" ht="21" customHeight="1" thickBot="1" x14ac:dyDescent="0.3">
      <c r="A21" s="425" t="s">
        <v>408</v>
      </c>
      <c r="B21" s="256"/>
      <c r="C21" s="426" t="s">
        <v>50</v>
      </c>
      <c r="D21" s="555">
        <f>D17+D18+D20</f>
        <v>0</v>
      </c>
      <c r="E21" s="556"/>
      <c r="F21" s="557"/>
      <c r="G21" s="225"/>
      <c r="H21" s="320"/>
      <c r="I21" s="320"/>
      <c r="J21" s="320"/>
      <c r="K21" s="329"/>
      <c r="L21" s="356"/>
      <c r="M21" s="320"/>
      <c r="N21" s="356"/>
      <c r="O21" s="145"/>
    </row>
    <row r="22" spans="1:17" ht="21" customHeight="1" thickBot="1" x14ac:dyDescent="0.3">
      <c r="A22" s="296"/>
      <c r="B22" s="256"/>
      <c r="C22" s="427" t="s">
        <v>255</v>
      </c>
      <c r="D22" s="558">
        <f>SUM(L29:L467)</f>
        <v>0</v>
      </c>
      <c r="E22" s="559"/>
      <c r="F22" s="560"/>
      <c r="G22" s="422"/>
      <c r="H22" s="320"/>
      <c r="I22" s="320"/>
      <c r="J22" s="320"/>
      <c r="K22" s="329"/>
      <c r="L22" s="356"/>
      <c r="M22" s="320"/>
      <c r="N22" s="356"/>
    </row>
    <row r="23" spans="1:17" ht="21" customHeight="1" thickBot="1" x14ac:dyDescent="0.3">
      <c r="A23" s="296"/>
      <c r="B23" s="256"/>
      <c r="C23" s="427" t="s">
        <v>268</v>
      </c>
      <c r="D23" s="558">
        <f>SUM(I29:I257)</f>
        <v>0</v>
      </c>
      <c r="E23" s="559"/>
      <c r="F23" s="560"/>
      <c r="G23" s="422"/>
      <c r="H23" s="320"/>
      <c r="I23" s="320"/>
      <c r="J23" s="320"/>
      <c r="K23" s="329"/>
      <c r="L23" s="356"/>
      <c r="M23" s="320"/>
      <c r="N23" s="356"/>
    </row>
    <row r="24" spans="1:17" ht="30.6" thickBot="1" x14ac:dyDescent="0.3">
      <c r="A24" s="296"/>
      <c r="B24" s="256"/>
      <c r="C24" s="427" t="s">
        <v>374</v>
      </c>
      <c r="D24" s="491">
        <f>F24/Q18</f>
        <v>0</v>
      </c>
      <c r="E24" s="530" t="s">
        <v>273</v>
      </c>
      <c r="F24" s="532">
        <f>N26</f>
        <v>0</v>
      </c>
      <c r="G24" s="422"/>
      <c r="H24" s="320"/>
      <c r="I24" s="320"/>
      <c r="J24" s="320"/>
      <c r="K24" s="329"/>
      <c r="L24" s="356"/>
      <c r="M24" s="320"/>
      <c r="N24" s="356"/>
    </row>
    <row r="25" spans="1:17" ht="49.95" customHeight="1" thickBot="1" x14ac:dyDescent="0.3">
      <c r="A25" s="54"/>
      <c r="B25" s="257"/>
      <c r="C25" s="227" t="s">
        <v>406</v>
      </c>
      <c r="D25" s="492">
        <f>F24/N18</f>
        <v>0</v>
      </c>
      <c r="E25" s="531" t="s">
        <v>373</v>
      </c>
      <c r="F25" s="529" t="str">
        <f>IF(D24&lt;80%,"20' STD","40'/HQ")</f>
        <v>20' STD</v>
      </c>
      <c r="G25" s="226"/>
      <c r="H25" s="320"/>
      <c r="I25" s="320"/>
      <c r="J25" s="320"/>
      <c r="K25" s="329"/>
      <c r="L25" s="356"/>
      <c r="M25" s="320"/>
      <c r="N25" s="356"/>
    </row>
    <row r="26" spans="1:17" s="42" customFormat="1" ht="15" x14ac:dyDescent="0.25">
      <c r="A26" s="52"/>
      <c r="B26" s="43"/>
      <c r="D26" s="423"/>
      <c r="E26" s="424"/>
      <c r="F26" s="424"/>
      <c r="G26" s="61"/>
      <c r="H26" s="331"/>
      <c r="I26" s="331"/>
      <c r="J26" s="331"/>
      <c r="K26" s="407"/>
      <c r="L26" s="357"/>
      <c r="M26" s="331"/>
      <c r="N26" s="1">
        <f>SUM(N28:N256)</f>
        <v>0</v>
      </c>
      <c r="O26" s="77" t="s">
        <v>273</v>
      </c>
    </row>
    <row r="27" spans="1:17" ht="15.6" x14ac:dyDescent="0.3">
      <c r="A27" s="69" t="s">
        <v>340</v>
      </c>
      <c r="B27" s="249"/>
      <c r="C27" s="3"/>
      <c r="D27" s="3"/>
      <c r="E27" s="3"/>
      <c r="F27" s="3"/>
      <c r="G27" s="4"/>
      <c r="H27" s="332"/>
      <c r="I27" s="332" t="s">
        <v>267</v>
      </c>
      <c r="J27" s="332"/>
      <c r="K27" s="344"/>
      <c r="L27" s="358"/>
      <c r="M27" s="1"/>
      <c r="N27" s="1"/>
      <c r="O27" s="1"/>
    </row>
    <row r="28" spans="1:17" s="66" customFormat="1" ht="15.6" x14ac:dyDescent="0.3">
      <c r="A28" s="63" t="s">
        <v>1</v>
      </c>
      <c r="B28" s="250" t="s">
        <v>116</v>
      </c>
      <c r="C28" s="64" t="s">
        <v>2</v>
      </c>
      <c r="D28" s="65" t="s">
        <v>109</v>
      </c>
      <c r="E28" s="286" t="s">
        <v>3</v>
      </c>
      <c r="F28" s="65" t="s">
        <v>4</v>
      </c>
      <c r="G28" s="65" t="s">
        <v>5</v>
      </c>
      <c r="H28" s="333"/>
      <c r="I28" s="333"/>
      <c r="J28" s="333"/>
      <c r="K28" s="408" t="s">
        <v>254</v>
      </c>
      <c r="L28" s="359" t="s">
        <v>255</v>
      </c>
      <c r="M28" s="332" t="s">
        <v>116</v>
      </c>
      <c r="N28" s="358" t="s">
        <v>245</v>
      </c>
      <c r="O28" s="1" t="s">
        <v>6</v>
      </c>
      <c r="P28" s="66" t="s">
        <v>254</v>
      </c>
      <c r="Q28" s="66" t="s">
        <v>255</v>
      </c>
    </row>
    <row r="29" spans="1:17" ht="15.6" x14ac:dyDescent="0.25">
      <c r="A29" s="55" t="s">
        <v>7</v>
      </c>
      <c r="B29" s="55" t="s">
        <v>117</v>
      </c>
      <c r="C29" s="23" t="s">
        <v>159</v>
      </c>
      <c r="D29" s="163"/>
      <c r="E29" s="297">
        <v>216</v>
      </c>
      <c r="F29" s="190">
        <f t="shared" ref="F29:F35" si="0">E29*D29</f>
        <v>0</v>
      </c>
      <c r="G29" s="382">
        <f t="shared" ref="G29:G34" si="1">IF(D29=0,0,(N29/$N$26))</f>
        <v>0</v>
      </c>
      <c r="H29" s="345"/>
      <c r="I29" s="360">
        <f>N29/O29</f>
        <v>0</v>
      </c>
      <c r="J29" s="345" t="s">
        <v>117</v>
      </c>
      <c r="K29" s="409">
        <v>25</v>
      </c>
      <c r="L29" s="360">
        <f>K29*D29</f>
        <v>0</v>
      </c>
      <c r="M29" s="383" t="s">
        <v>117</v>
      </c>
      <c r="N29" s="359">
        <f>D29*O29</f>
        <v>0</v>
      </c>
      <c r="O29" s="28">
        <v>0.19900000000000001</v>
      </c>
    </row>
    <row r="30" spans="1:17" ht="15.6" x14ac:dyDescent="0.25">
      <c r="A30" s="56" t="s">
        <v>8</v>
      </c>
      <c r="B30" s="56" t="s">
        <v>118</v>
      </c>
      <c r="C30" s="24" t="s">
        <v>344</v>
      </c>
      <c r="D30" s="164"/>
      <c r="E30" s="298">
        <v>216</v>
      </c>
      <c r="F30" s="191">
        <f t="shared" si="0"/>
        <v>0</v>
      </c>
      <c r="G30" s="313">
        <f t="shared" si="1"/>
        <v>0</v>
      </c>
      <c r="H30" s="345"/>
      <c r="I30" s="360">
        <f t="shared" ref="I30:I34" si="2">N30/O30</f>
        <v>0</v>
      </c>
      <c r="J30" s="345" t="s">
        <v>118</v>
      </c>
      <c r="K30" s="409">
        <v>26</v>
      </c>
      <c r="L30" s="360">
        <f t="shared" ref="L30:L78" si="3">K30*D30</f>
        <v>0</v>
      </c>
      <c r="M30" s="334" t="s">
        <v>118</v>
      </c>
      <c r="N30" s="359">
        <f t="shared" ref="N30:N78" si="4">D30*O30</f>
        <v>0</v>
      </c>
      <c r="O30" s="146">
        <v>0.20200000000000001</v>
      </c>
    </row>
    <row r="31" spans="1:17" ht="15.6" x14ac:dyDescent="0.25">
      <c r="A31" s="56" t="s">
        <v>9</v>
      </c>
      <c r="B31" s="56" t="s">
        <v>119</v>
      </c>
      <c r="C31" s="24" t="s">
        <v>345</v>
      </c>
      <c r="D31" s="164"/>
      <c r="E31" s="298">
        <v>216</v>
      </c>
      <c r="F31" s="191">
        <f t="shared" si="0"/>
        <v>0</v>
      </c>
      <c r="G31" s="313">
        <f t="shared" si="1"/>
        <v>0</v>
      </c>
      <c r="H31" s="345"/>
      <c r="I31" s="360">
        <f t="shared" si="2"/>
        <v>0</v>
      </c>
      <c r="J31" s="345" t="s">
        <v>119</v>
      </c>
      <c r="K31" s="409">
        <v>27</v>
      </c>
      <c r="L31" s="360">
        <f>K31*D31</f>
        <v>0</v>
      </c>
      <c r="M31" s="334" t="s">
        <v>119</v>
      </c>
      <c r="N31" s="359">
        <f t="shared" si="4"/>
        <v>0</v>
      </c>
      <c r="O31" s="28">
        <v>0.20200000000000001</v>
      </c>
    </row>
    <row r="32" spans="1:17" ht="15.6" x14ac:dyDescent="0.25">
      <c r="A32" s="56" t="s">
        <v>10</v>
      </c>
      <c r="B32" s="56" t="s">
        <v>120</v>
      </c>
      <c r="C32" s="24" t="s">
        <v>161</v>
      </c>
      <c r="D32" s="164"/>
      <c r="E32" s="298">
        <v>216</v>
      </c>
      <c r="F32" s="191">
        <f t="shared" si="0"/>
        <v>0</v>
      </c>
      <c r="G32" s="313">
        <f t="shared" si="1"/>
        <v>0</v>
      </c>
      <c r="H32" s="345"/>
      <c r="I32" s="360">
        <f t="shared" si="2"/>
        <v>0</v>
      </c>
      <c r="J32" s="345" t="s">
        <v>120</v>
      </c>
      <c r="K32" s="409">
        <v>27</v>
      </c>
      <c r="L32" s="360">
        <f t="shared" ref="L32" si="5">K32*D32</f>
        <v>0</v>
      </c>
      <c r="M32" s="334" t="s">
        <v>120</v>
      </c>
      <c r="N32" s="359">
        <f t="shared" si="4"/>
        <v>0</v>
      </c>
      <c r="O32" s="28">
        <v>0.20200000000000001</v>
      </c>
    </row>
    <row r="33" spans="1:16" ht="15.6" x14ac:dyDescent="0.25">
      <c r="A33" s="56" t="s">
        <v>11</v>
      </c>
      <c r="B33" s="56" t="s">
        <v>121</v>
      </c>
      <c r="C33" s="24" t="s">
        <v>162</v>
      </c>
      <c r="D33" s="165"/>
      <c r="E33" s="298">
        <v>216</v>
      </c>
      <c r="F33" s="191">
        <f>E33*D33</f>
        <v>0</v>
      </c>
      <c r="G33" s="313">
        <f t="shared" si="1"/>
        <v>0</v>
      </c>
      <c r="H33" s="345"/>
      <c r="I33" s="360">
        <f t="shared" si="2"/>
        <v>0</v>
      </c>
      <c r="J33" s="345" t="s">
        <v>121</v>
      </c>
      <c r="K33" s="409">
        <v>28</v>
      </c>
      <c r="L33" s="360">
        <f>K33*D33</f>
        <v>0</v>
      </c>
      <c r="M33" s="334" t="s">
        <v>121</v>
      </c>
      <c r="N33" s="359">
        <f t="shared" si="4"/>
        <v>0</v>
      </c>
      <c r="O33" s="28">
        <v>0.20499999999999999</v>
      </c>
    </row>
    <row r="34" spans="1:16" ht="15.6" hidden="1" x14ac:dyDescent="0.25">
      <c r="A34" s="378" t="s">
        <v>244</v>
      </c>
      <c r="B34" s="378" t="s">
        <v>244</v>
      </c>
      <c r="C34" s="379" t="s">
        <v>247</v>
      </c>
      <c r="D34" s="269"/>
      <c r="E34" s="446">
        <v>16</v>
      </c>
      <c r="F34" s="191">
        <f>E34*D34</f>
        <v>0</v>
      </c>
      <c r="G34" s="313">
        <f t="shared" si="1"/>
        <v>0</v>
      </c>
      <c r="H34" s="345"/>
      <c r="I34" s="360">
        <f t="shared" si="2"/>
        <v>0</v>
      </c>
      <c r="J34" s="345" t="s">
        <v>244</v>
      </c>
      <c r="K34" s="409">
        <v>1</v>
      </c>
      <c r="L34" s="360">
        <f>K34*D34</f>
        <v>0</v>
      </c>
      <c r="M34" s="334" t="s">
        <v>244</v>
      </c>
      <c r="N34" s="359">
        <f>D34*O34</f>
        <v>0</v>
      </c>
      <c r="O34" s="428">
        <v>3.0000000000000001E-3</v>
      </c>
    </row>
    <row r="35" spans="1:16" ht="15.6" x14ac:dyDescent="0.25">
      <c r="A35" s="246" t="s">
        <v>101</v>
      </c>
      <c r="B35" s="246" t="s">
        <v>101</v>
      </c>
      <c r="C35" s="379" t="s">
        <v>19</v>
      </c>
      <c r="D35" s="269"/>
      <c r="E35" s="299">
        <v>342</v>
      </c>
      <c r="F35" s="270">
        <f t="shared" si="0"/>
        <v>0</v>
      </c>
      <c r="G35" s="314">
        <f>IF(D35=0,0,(N35/$N$26))</f>
        <v>0</v>
      </c>
      <c r="H35" s="345"/>
      <c r="I35" s="360">
        <f>D35</f>
        <v>0</v>
      </c>
      <c r="J35" s="346" t="s">
        <v>101</v>
      </c>
      <c r="K35" s="416">
        <v>21</v>
      </c>
      <c r="L35" s="360">
        <f>K35*D35</f>
        <v>0</v>
      </c>
      <c r="M35" s="334" t="s">
        <v>101</v>
      </c>
      <c r="N35" s="359">
        <f>I35*O35</f>
        <v>0</v>
      </c>
      <c r="O35" s="28">
        <v>0.14299999999999999</v>
      </c>
      <c r="P35" s="429" t="s">
        <v>257</v>
      </c>
    </row>
    <row r="36" spans="1:16" ht="15.6" x14ac:dyDescent="0.3">
      <c r="A36" s="238"/>
      <c r="B36" s="239"/>
      <c r="C36" s="239"/>
      <c r="D36" s="8">
        <f>SUM(D29:D35)</f>
        <v>0</v>
      </c>
      <c r="E36" s="279" t="s">
        <v>12</v>
      </c>
      <c r="F36" s="243">
        <f>SUM(F29:F35)</f>
        <v>0</v>
      </c>
      <c r="G36" s="9"/>
      <c r="H36" s="335"/>
      <c r="I36" s="335"/>
      <c r="L36" s="360"/>
      <c r="M36" s="334"/>
      <c r="N36" s="359"/>
    </row>
    <row r="37" spans="1:16" ht="31.95" customHeight="1" x14ac:dyDescent="0.3">
      <c r="A37" s="546" t="s">
        <v>179</v>
      </c>
      <c r="B37" s="547"/>
      <c r="C37" s="548"/>
      <c r="D37" s="70"/>
      <c r="E37" s="280"/>
      <c r="F37" s="70"/>
      <c r="G37" s="71"/>
      <c r="H37" s="321"/>
      <c r="I37" s="321"/>
      <c r="J37" s="321"/>
      <c r="K37" s="395"/>
      <c r="L37" s="360"/>
      <c r="M37" s="335"/>
      <c r="N37" s="359"/>
    </row>
    <row r="38" spans="1:16" s="42" customFormat="1" ht="15.6" x14ac:dyDescent="0.25">
      <c r="C38" s="44"/>
      <c r="D38" s="44"/>
      <c r="E38" s="281"/>
      <c r="F38" s="44"/>
      <c r="G38" s="44"/>
      <c r="H38" s="336"/>
      <c r="I38" s="336"/>
      <c r="J38" s="336"/>
      <c r="K38" s="410"/>
      <c r="L38" s="360"/>
      <c r="M38" s="321"/>
      <c r="N38" s="359"/>
      <c r="O38" s="28"/>
    </row>
    <row r="39" spans="1:16" ht="15.6" x14ac:dyDescent="0.3">
      <c r="A39" s="69" t="s">
        <v>341</v>
      </c>
      <c r="B39" s="249"/>
      <c r="C39" s="3"/>
      <c r="D39" s="3"/>
      <c r="E39" s="282"/>
      <c r="F39" s="3"/>
      <c r="G39" s="4"/>
      <c r="H39" s="332"/>
      <c r="I39" s="332"/>
      <c r="J39" s="332"/>
      <c r="K39" s="397"/>
      <c r="L39" s="360"/>
      <c r="M39" s="336"/>
      <c r="N39" s="359"/>
    </row>
    <row r="40" spans="1:16" s="66" customFormat="1" ht="15.6" x14ac:dyDescent="0.3">
      <c r="A40" s="63" t="s">
        <v>1</v>
      </c>
      <c r="B40" s="250" t="s">
        <v>116</v>
      </c>
      <c r="C40" s="67" t="s">
        <v>2</v>
      </c>
      <c r="D40" s="65" t="s">
        <v>109</v>
      </c>
      <c r="E40" s="286" t="s">
        <v>3</v>
      </c>
      <c r="F40" s="68" t="s">
        <v>4</v>
      </c>
      <c r="G40" s="68" t="s">
        <v>5</v>
      </c>
      <c r="H40" s="333"/>
      <c r="I40" s="333"/>
      <c r="J40" s="333"/>
      <c r="K40" s="411"/>
      <c r="L40" s="360"/>
      <c r="M40" s="332" t="s">
        <v>116</v>
      </c>
      <c r="N40" s="359"/>
      <c r="O40" s="77"/>
    </row>
    <row r="41" spans="1:16" ht="15.6" x14ac:dyDescent="0.25">
      <c r="A41" s="55" t="s">
        <v>13</v>
      </c>
      <c r="B41" s="55" t="s">
        <v>13</v>
      </c>
      <c r="C41" s="23" t="s">
        <v>154</v>
      </c>
      <c r="D41" s="163"/>
      <c r="E41" s="297">
        <v>85</v>
      </c>
      <c r="F41" s="192">
        <f t="shared" ref="F41:F46" si="6">E41*D41</f>
        <v>0</v>
      </c>
      <c r="G41" s="382">
        <f t="shared" ref="G41:G46" si="7">IF(D41=0,0,(N41/$N$26))</f>
        <v>0</v>
      </c>
      <c r="H41" s="345"/>
      <c r="I41" s="360">
        <f t="shared" ref="I41:I46" si="8">N41/O41</f>
        <v>0</v>
      </c>
      <c r="J41" s="345" t="s">
        <v>13</v>
      </c>
      <c r="K41" s="409">
        <v>16</v>
      </c>
      <c r="L41" s="360">
        <f t="shared" ref="L41:L46" si="9">K41*D41</f>
        <v>0</v>
      </c>
      <c r="M41" s="333" t="s">
        <v>13</v>
      </c>
      <c r="N41" s="359">
        <f t="shared" si="4"/>
        <v>0</v>
      </c>
      <c r="O41" s="28">
        <v>0.18</v>
      </c>
    </row>
    <row r="42" spans="1:16" ht="15.6" x14ac:dyDescent="0.25">
      <c r="A42" s="56" t="s">
        <v>14</v>
      </c>
      <c r="B42" s="56" t="s">
        <v>14</v>
      </c>
      <c r="C42" s="24" t="s">
        <v>155</v>
      </c>
      <c r="D42" s="164"/>
      <c r="E42" s="298">
        <v>85</v>
      </c>
      <c r="F42" s="193">
        <f t="shared" si="6"/>
        <v>0</v>
      </c>
      <c r="G42" s="313">
        <f t="shared" si="7"/>
        <v>0</v>
      </c>
      <c r="H42" s="345"/>
      <c r="I42" s="360">
        <f t="shared" si="8"/>
        <v>0</v>
      </c>
      <c r="J42" s="345" t="s">
        <v>14</v>
      </c>
      <c r="K42" s="409">
        <v>17</v>
      </c>
      <c r="L42" s="360">
        <f t="shared" si="9"/>
        <v>0</v>
      </c>
      <c r="M42" s="334" t="s">
        <v>14</v>
      </c>
      <c r="N42" s="359">
        <f t="shared" si="4"/>
        <v>0</v>
      </c>
      <c r="O42" s="146">
        <v>0.21099999999999999</v>
      </c>
    </row>
    <row r="43" spans="1:16" ht="15.6" x14ac:dyDescent="0.25">
      <c r="A43" s="56" t="s">
        <v>15</v>
      </c>
      <c r="B43" s="56" t="s">
        <v>15</v>
      </c>
      <c r="C43" s="24" t="s">
        <v>156</v>
      </c>
      <c r="D43" s="164"/>
      <c r="E43" s="298">
        <v>85</v>
      </c>
      <c r="F43" s="193">
        <f t="shared" si="6"/>
        <v>0</v>
      </c>
      <c r="G43" s="313">
        <f t="shared" si="7"/>
        <v>0</v>
      </c>
      <c r="H43" s="345"/>
      <c r="I43" s="360">
        <f t="shared" si="8"/>
        <v>0</v>
      </c>
      <c r="J43" s="345" t="s">
        <v>15</v>
      </c>
      <c r="K43" s="409">
        <v>18</v>
      </c>
      <c r="L43" s="360">
        <f t="shared" si="9"/>
        <v>0</v>
      </c>
      <c r="M43" s="334" t="s">
        <v>15</v>
      </c>
      <c r="N43" s="359">
        <f t="shared" si="4"/>
        <v>0</v>
      </c>
      <c r="O43" s="28">
        <v>0.21099999999999999</v>
      </c>
    </row>
    <row r="44" spans="1:16" ht="15.6" x14ac:dyDescent="0.25">
      <c r="A44" s="56" t="s">
        <v>16</v>
      </c>
      <c r="B44" s="56" t="s">
        <v>16</v>
      </c>
      <c r="C44" s="24" t="s">
        <v>157</v>
      </c>
      <c r="D44" s="164"/>
      <c r="E44" s="298">
        <v>85</v>
      </c>
      <c r="F44" s="193">
        <f t="shared" si="6"/>
        <v>0</v>
      </c>
      <c r="G44" s="313">
        <f t="shared" si="7"/>
        <v>0</v>
      </c>
      <c r="H44" s="345"/>
      <c r="I44" s="360">
        <f t="shared" si="8"/>
        <v>0</v>
      </c>
      <c r="J44" s="345" t="s">
        <v>16</v>
      </c>
      <c r="K44" s="409">
        <v>18</v>
      </c>
      <c r="L44" s="360">
        <f t="shared" si="9"/>
        <v>0</v>
      </c>
      <c r="M44" s="334" t="s">
        <v>16</v>
      </c>
      <c r="N44" s="359">
        <f t="shared" si="4"/>
        <v>0</v>
      </c>
      <c r="O44" s="28">
        <v>0.214</v>
      </c>
    </row>
    <row r="45" spans="1:16" ht="15.6" x14ac:dyDescent="0.25">
      <c r="A45" s="56" t="s">
        <v>17</v>
      </c>
      <c r="B45" s="56" t="s">
        <v>17</v>
      </c>
      <c r="C45" s="24" t="s">
        <v>158</v>
      </c>
      <c r="D45" s="164"/>
      <c r="E45" s="298">
        <v>85</v>
      </c>
      <c r="F45" s="193">
        <f t="shared" si="6"/>
        <v>0</v>
      </c>
      <c r="G45" s="313">
        <f t="shared" si="7"/>
        <v>0</v>
      </c>
      <c r="H45" s="345"/>
      <c r="I45" s="360">
        <f t="shared" si="8"/>
        <v>0</v>
      </c>
      <c r="J45" s="345" t="s">
        <v>17</v>
      </c>
      <c r="K45" s="409">
        <v>20</v>
      </c>
      <c r="L45" s="360">
        <f t="shared" si="9"/>
        <v>0</v>
      </c>
      <c r="M45" s="334" t="s">
        <v>17</v>
      </c>
      <c r="N45" s="359">
        <f t="shared" si="4"/>
        <v>0</v>
      </c>
      <c r="O45" s="232">
        <v>0.21099999999999999</v>
      </c>
    </row>
    <row r="46" spans="1:16" ht="15.6" x14ac:dyDescent="0.3">
      <c r="A46" s="57" t="s">
        <v>18</v>
      </c>
      <c r="B46" s="57" t="s">
        <v>18</v>
      </c>
      <c r="C46" s="12" t="s">
        <v>19</v>
      </c>
      <c r="D46" s="164"/>
      <c r="E46" s="300">
        <v>104</v>
      </c>
      <c r="F46" s="194">
        <f t="shared" si="6"/>
        <v>0</v>
      </c>
      <c r="G46" s="314">
        <f t="shared" si="7"/>
        <v>0</v>
      </c>
      <c r="H46" s="345"/>
      <c r="I46" s="360">
        <f t="shared" si="8"/>
        <v>0</v>
      </c>
      <c r="J46" s="346" t="s">
        <v>18</v>
      </c>
      <c r="K46" s="397">
        <v>18</v>
      </c>
      <c r="L46" s="360">
        <f t="shared" si="9"/>
        <v>0</v>
      </c>
      <c r="M46" s="334" t="s">
        <v>18</v>
      </c>
      <c r="N46" s="359">
        <f t="shared" si="4"/>
        <v>0</v>
      </c>
      <c r="O46" s="28">
        <v>6.0999999999999999E-2</v>
      </c>
      <c r="P46" s="429" t="s">
        <v>258</v>
      </c>
    </row>
    <row r="47" spans="1:16" ht="15.6" x14ac:dyDescent="0.3">
      <c r="A47" s="238"/>
      <c r="B47" s="239"/>
      <c r="C47" s="239"/>
      <c r="D47" s="8">
        <f>SUM(D41:D46)</f>
        <v>0</v>
      </c>
      <c r="E47" s="283" t="s">
        <v>12</v>
      </c>
      <c r="F47" s="195">
        <f>SUM(F41:F46)</f>
        <v>0</v>
      </c>
      <c r="G47" s="9"/>
      <c r="H47" s="335"/>
      <c r="I47" s="335"/>
      <c r="L47" s="360"/>
      <c r="M47" s="334"/>
      <c r="N47" s="359"/>
    </row>
    <row r="48" spans="1:16" ht="31.95" customHeight="1" x14ac:dyDescent="0.3">
      <c r="A48" s="546" t="s">
        <v>181</v>
      </c>
      <c r="B48" s="547"/>
      <c r="C48" s="548"/>
      <c r="D48" s="72"/>
      <c r="E48" s="284"/>
      <c r="F48" s="72"/>
      <c r="G48" s="73"/>
      <c r="H48" s="322"/>
      <c r="I48" s="322"/>
      <c r="J48" s="322"/>
      <c r="K48" s="412"/>
      <c r="L48" s="360"/>
      <c r="M48" s="335"/>
      <c r="N48" s="359"/>
    </row>
    <row r="49" spans="1:18" s="42" customFormat="1" ht="15.6" x14ac:dyDescent="0.3">
      <c r="C49" s="45"/>
      <c r="D49" s="45"/>
      <c r="E49" s="285"/>
      <c r="F49" s="46"/>
      <c r="G49" s="46"/>
      <c r="H49" s="337"/>
      <c r="I49" s="337"/>
      <c r="J49" s="337"/>
      <c r="K49" s="413"/>
      <c r="L49" s="360"/>
      <c r="M49" s="322"/>
      <c r="N49" s="359"/>
      <c r="O49" s="28"/>
    </row>
    <row r="50" spans="1:18" ht="15.6" x14ac:dyDescent="0.3">
      <c r="A50" s="69" t="s">
        <v>20</v>
      </c>
      <c r="B50" s="249"/>
      <c r="C50" s="3"/>
      <c r="D50" s="3"/>
      <c r="E50" s="282"/>
      <c r="F50" s="3"/>
      <c r="G50" s="4"/>
      <c r="H50" s="332"/>
      <c r="I50" s="332"/>
      <c r="J50" s="332"/>
      <c r="K50" s="397"/>
      <c r="L50" s="360"/>
      <c r="M50" s="337"/>
      <c r="N50" s="359"/>
    </row>
    <row r="51" spans="1:18" s="66" customFormat="1" ht="15.6" x14ac:dyDescent="0.3">
      <c r="A51" s="63" t="s">
        <v>1</v>
      </c>
      <c r="B51" s="250" t="s">
        <v>116</v>
      </c>
      <c r="C51" s="67" t="s">
        <v>346</v>
      </c>
      <c r="D51" s="65" t="s">
        <v>109</v>
      </c>
      <c r="E51" s="286" t="s">
        <v>3</v>
      </c>
      <c r="F51" s="68" t="s">
        <v>4</v>
      </c>
      <c r="G51" s="68" t="s">
        <v>5</v>
      </c>
      <c r="H51" s="333"/>
      <c r="I51" s="333"/>
      <c r="L51" s="360"/>
      <c r="M51" s="332" t="s">
        <v>116</v>
      </c>
      <c r="N51" s="359"/>
      <c r="O51" s="77"/>
    </row>
    <row r="52" spans="1:18" ht="16.05" customHeight="1" x14ac:dyDescent="0.25">
      <c r="A52" s="55" t="s">
        <v>21</v>
      </c>
      <c r="B52" s="55" t="s">
        <v>21</v>
      </c>
      <c r="C52" s="537" t="s">
        <v>347</v>
      </c>
      <c r="D52" s="166"/>
      <c r="E52" s="301">
        <v>199</v>
      </c>
      <c r="F52" s="192">
        <f>E52*D52</f>
        <v>0</v>
      </c>
      <c r="G52" s="382">
        <f t="shared" ref="G52:G60" si="10">IF(D52=0,0,(N52/$N$26))</f>
        <v>0</v>
      </c>
      <c r="H52" s="345"/>
      <c r="I52" s="360">
        <f t="shared" ref="I52:I57" si="11">N52/O52</f>
        <v>0</v>
      </c>
      <c r="J52" s="345" t="s">
        <v>21</v>
      </c>
      <c r="K52" s="409">
        <v>19</v>
      </c>
      <c r="L52" s="360">
        <f t="shared" ref="L52:L60" si="12">K52*D52</f>
        <v>0</v>
      </c>
      <c r="M52" s="383" t="s">
        <v>21</v>
      </c>
      <c r="N52" s="359">
        <f t="shared" si="4"/>
        <v>0</v>
      </c>
      <c r="O52" s="28">
        <v>0.252</v>
      </c>
    </row>
    <row r="53" spans="1:18" ht="16.05" customHeight="1" x14ac:dyDescent="0.25">
      <c r="A53" s="56" t="s">
        <v>22</v>
      </c>
      <c r="B53" s="56" t="s">
        <v>22</v>
      </c>
      <c r="C53" s="481" t="s">
        <v>348</v>
      </c>
      <c r="D53" s="168"/>
      <c r="E53" s="449">
        <v>199</v>
      </c>
      <c r="F53" s="193">
        <f t="shared" ref="F53:F55" si="13">E53*D53</f>
        <v>0</v>
      </c>
      <c r="G53" s="313">
        <f t="shared" si="10"/>
        <v>0</v>
      </c>
      <c r="H53" s="345"/>
      <c r="I53" s="360">
        <f t="shared" si="11"/>
        <v>0</v>
      </c>
      <c r="J53" s="345" t="s">
        <v>22</v>
      </c>
      <c r="K53" s="409">
        <v>21</v>
      </c>
      <c r="L53" s="360">
        <f t="shared" si="12"/>
        <v>0</v>
      </c>
      <c r="M53" s="334" t="s">
        <v>22</v>
      </c>
      <c r="N53" s="359">
        <f t="shared" si="4"/>
        <v>0</v>
      </c>
      <c r="O53" s="28">
        <v>0.25700000000000001</v>
      </c>
    </row>
    <row r="54" spans="1:18" ht="16.05" customHeight="1" x14ac:dyDescent="0.25">
      <c r="A54" s="56" t="s">
        <v>23</v>
      </c>
      <c r="B54" s="56" t="s">
        <v>23</v>
      </c>
      <c r="C54" s="26" t="s">
        <v>26</v>
      </c>
      <c r="D54" s="168"/>
      <c r="E54" s="196">
        <v>66</v>
      </c>
      <c r="F54" s="193">
        <f t="shared" si="13"/>
        <v>0</v>
      </c>
      <c r="G54" s="313">
        <f t="shared" si="10"/>
        <v>0</v>
      </c>
      <c r="H54" s="345"/>
      <c r="I54" s="360">
        <f t="shared" si="11"/>
        <v>0</v>
      </c>
      <c r="J54" s="345" t="s">
        <v>23</v>
      </c>
      <c r="K54" s="409">
        <v>6</v>
      </c>
      <c r="L54" s="360">
        <f t="shared" si="12"/>
        <v>0</v>
      </c>
      <c r="M54" s="334" t="s">
        <v>23</v>
      </c>
      <c r="N54" s="359">
        <f t="shared" si="4"/>
        <v>0</v>
      </c>
      <c r="O54" s="28">
        <v>3.9E-2</v>
      </c>
    </row>
    <row r="55" spans="1:18" ht="16.05" customHeight="1" x14ac:dyDescent="0.25">
      <c r="A55" s="56" t="s">
        <v>100</v>
      </c>
      <c r="B55" s="56" t="s">
        <v>100</v>
      </c>
      <c r="C55" s="319" t="s">
        <v>19</v>
      </c>
      <c r="D55" s="493"/>
      <c r="E55" s="196">
        <v>305</v>
      </c>
      <c r="F55" s="193">
        <f t="shared" si="13"/>
        <v>0</v>
      </c>
      <c r="G55" s="313">
        <f t="shared" si="10"/>
        <v>0</v>
      </c>
      <c r="H55" s="345"/>
      <c r="I55" s="360">
        <f t="shared" si="11"/>
        <v>0</v>
      </c>
      <c r="J55" s="345" t="s">
        <v>100</v>
      </c>
      <c r="K55" s="409">
        <v>20</v>
      </c>
      <c r="L55" s="360">
        <f t="shared" si="12"/>
        <v>0</v>
      </c>
      <c r="M55" s="334" t="s">
        <v>100</v>
      </c>
      <c r="N55" s="359">
        <f t="shared" si="4"/>
        <v>0</v>
      </c>
      <c r="O55" s="28">
        <v>0.255</v>
      </c>
      <c r="P55" s="429"/>
      <c r="Q55" s="429"/>
    </row>
    <row r="56" spans="1:18" ht="16.05" hidden="1" customHeight="1" x14ac:dyDescent="0.3">
      <c r="A56" s="56" t="s">
        <v>227</v>
      </c>
      <c r="B56" s="56" t="s">
        <v>227</v>
      </c>
      <c r="C56" s="319" t="s">
        <v>232</v>
      </c>
      <c r="D56" s="168"/>
      <c r="E56" s="196">
        <v>150</v>
      </c>
      <c r="F56" s="193">
        <f>E56*D56</f>
        <v>0</v>
      </c>
      <c r="G56" s="313">
        <f t="shared" si="10"/>
        <v>0</v>
      </c>
      <c r="H56" s="345"/>
      <c r="I56" s="360">
        <f t="shared" si="11"/>
        <v>0</v>
      </c>
      <c r="J56" s="345" t="s">
        <v>227</v>
      </c>
      <c r="K56" s="440">
        <v>0.54</v>
      </c>
      <c r="L56" s="360">
        <f t="shared" si="12"/>
        <v>0</v>
      </c>
      <c r="M56" s="334" t="s">
        <v>227</v>
      </c>
      <c r="N56" s="381">
        <f t="shared" si="4"/>
        <v>0</v>
      </c>
      <c r="O56" s="28">
        <v>3.0000000000000001E-3</v>
      </c>
      <c r="P56" s="429"/>
      <c r="Q56" s="429"/>
    </row>
    <row r="57" spans="1:18" ht="16.05" hidden="1" customHeight="1" x14ac:dyDescent="0.3">
      <c r="A57" s="56" t="s">
        <v>228</v>
      </c>
      <c r="B57" s="56" t="s">
        <v>228</v>
      </c>
      <c r="C57" s="319" t="s">
        <v>233</v>
      </c>
      <c r="D57" s="494"/>
      <c r="E57" s="196">
        <v>155</v>
      </c>
      <c r="F57" s="193">
        <f>E57*D57</f>
        <v>0</v>
      </c>
      <c r="G57" s="313">
        <f t="shared" si="10"/>
        <v>0</v>
      </c>
      <c r="H57" s="345"/>
      <c r="I57" s="360">
        <f t="shared" si="11"/>
        <v>0</v>
      </c>
      <c r="J57" s="345" t="s">
        <v>228</v>
      </c>
      <c r="K57" s="440">
        <v>0.54</v>
      </c>
      <c r="L57" s="360">
        <f t="shared" si="12"/>
        <v>0</v>
      </c>
      <c r="M57" s="334" t="s">
        <v>228</v>
      </c>
      <c r="N57" s="381">
        <f t="shared" si="4"/>
        <v>0</v>
      </c>
      <c r="O57" s="28">
        <v>3.0000000000000001E-3</v>
      </c>
      <c r="P57" s="429"/>
      <c r="Q57" s="429"/>
    </row>
    <row r="58" spans="1:18" ht="16.05" customHeight="1" x14ac:dyDescent="0.3">
      <c r="A58" s="56" t="s">
        <v>229</v>
      </c>
      <c r="B58" s="56" t="s">
        <v>229</v>
      </c>
      <c r="C58" s="319" t="s">
        <v>234</v>
      </c>
      <c r="D58" s="464"/>
      <c r="E58" s="196">
        <v>165</v>
      </c>
      <c r="F58" s="193">
        <f>E58*D58/10</f>
        <v>0</v>
      </c>
      <c r="G58" s="313">
        <f t="shared" si="10"/>
        <v>0</v>
      </c>
      <c r="H58" s="345"/>
      <c r="I58" s="360">
        <f t="shared" ref="I58:I59" si="14">D58/10</f>
        <v>0</v>
      </c>
      <c r="J58" s="345" t="s">
        <v>229</v>
      </c>
      <c r="K58" s="440">
        <v>10.75</v>
      </c>
      <c r="L58" s="360">
        <f t="shared" si="12"/>
        <v>0</v>
      </c>
      <c r="M58" s="334" t="s">
        <v>229</v>
      </c>
      <c r="N58" s="381">
        <f t="shared" ref="N58:N59" si="15">I58*O58</f>
        <v>0</v>
      </c>
      <c r="O58" s="484">
        <v>4.2000000000000003E-2</v>
      </c>
      <c r="P58" s="429"/>
      <c r="Q58" s="429"/>
      <c r="R58" s="1">
        <v>49</v>
      </c>
    </row>
    <row r="59" spans="1:18" ht="15.6" x14ac:dyDescent="0.3">
      <c r="A59" s="56" t="s">
        <v>230</v>
      </c>
      <c r="B59" s="56" t="s">
        <v>230</v>
      </c>
      <c r="C59" s="319" t="s">
        <v>235</v>
      </c>
      <c r="D59" s="464"/>
      <c r="E59" s="196">
        <v>175</v>
      </c>
      <c r="F59" s="193">
        <f>E59*D59/10</f>
        <v>0</v>
      </c>
      <c r="G59" s="313">
        <f t="shared" si="10"/>
        <v>0</v>
      </c>
      <c r="H59" s="345"/>
      <c r="I59" s="360">
        <f t="shared" si="14"/>
        <v>0</v>
      </c>
      <c r="J59" s="345" t="s">
        <v>230</v>
      </c>
      <c r="K59" s="440">
        <v>10.75</v>
      </c>
      <c r="L59" s="360">
        <f t="shared" si="12"/>
        <v>0</v>
      </c>
      <c r="M59" s="334" t="s">
        <v>230</v>
      </c>
      <c r="N59" s="381">
        <f t="shared" si="15"/>
        <v>0</v>
      </c>
      <c r="O59" s="484">
        <v>4.2000000000000003E-2</v>
      </c>
      <c r="P59" s="429"/>
      <c r="Q59" s="429"/>
      <c r="R59" s="1">
        <v>41</v>
      </c>
    </row>
    <row r="60" spans="1:18" ht="15.6" hidden="1" x14ac:dyDescent="0.3">
      <c r="A60" s="57" t="s">
        <v>231</v>
      </c>
      <c r="B60" s="57" t="s">
        <v>231</v>
      </c>
      <c r="C60" s="319" t="s">
        <v>236</v>
      </c>
      <c r="D60" s="163">
        <v>0</v>
      </c>
      <c r="E60" s="196">
        <v>180</v>
      </c>
      <c r="F60" s="193">
        <f>E60*D60</f>
        <v>0</v>
      </c>
      <c r="G60" s="314">
        <f t="shared" si="10"/>
        <v>0</v>
      </c>
      <c r="H60" s="345"/>
      <c r="I60" s="360">
        <f>D60/10</f>
        <v>0</v>
      </c>
      <c r="J60" s="335" t="s">
        <v>231</v>
      </c>
      <c r="K60" s="440">
        <v>10.75</v>
      </c>
      <c r="L60" s="360">
        <f t="shared" si="12"/>
        <v>0</v>
      </c>
      <c r="M60" s="334" t="s">
        <v>231</v>
      </c>
      <c r="N60" s="381">
        <f>I60*O60</f>
        <v>0</v>
      </c>
      <c r="O60" s="484">
        <v>4.2000000000000003E-2</v>
      </c>
      <c r="P60" s="429"/>
      <c r="Q60" s="429"/>
    </row>
    <row r="61" spans="1:18" ht="15.6" x14ac:dyDescent="0.3">
      <c r="A61" s="238"/>
      <c r="B61" s="239"/>
      <c r="C61" s="315"/>
      <c r="D61" s="316">
        <f>SUM(D52:D60)</f>
        <v>0</v>
      </c>
      <c r="E61" s="317" t="s">
        <v>12</v>
      </c>
      <c r="F61" s="318">
        <f>SUM(F52:F60)</f>
        <v>0</v>
      </c>
      <c r="G61" s="15"/>
      <c r="H61" s="335"/>
      <c r="I61" s="335"/>
      <c r="L61" s="360"/>
      <c r="M61" s="334"/>
      <c r="N61" s="359"/>
      <c r="R61" s="1">
        <v>21</v>
      </c>
    </row>
    <row r="62" spans="1:18" ht="31.95" customHeight="1" x14ac:dyDescent="0.3">
      <c r="A62" s="546" t="s">
        <v>237</v>
      </c>
      <c r="B62" s="547"/>
      <c r="C62" s="548"/>
      <c r="D62" s="70"/>
      <c r="E62" s="280"/>
      <c r="F62" s="70"/>
      <c r="G62" s="71"/>
      <c r="H62" s="321"/>
      <c r="I62" s="321"/>
      <c r="J62" s="321"/>
      <c r="K62" s="395"/>
      <c r="L62" s="360"/>
      <c r="M62" s="335"/>
      <c r="N62" s="359"/>
      <c r="R62" s="1">
        <f>R61*R59*R58</f>
        <v>42189</v>
      </c>
    </row>
    <row r="63" spans="1:18" s="16" customFormat="1" ht="15.6" x14ac:dyDescent="0.3">
      <c r="C63" s="277"/>
      <c r="D63" s="277"/>
      <c r="E63" s="290"/>
      <c r="F63" s="277"/>
      <c r="G63" s="311"/>
      <c r="H63" s="338"/>
      <c r="I63" s="338"/>
      <c r="J63" s="338"/>
      <c r="K63" s="414"/>
      <c r="L63" s="360"/>
      <c r="M63" s="321"/>
      <c r="N63" s="359"/>
      <c r="O63" s="28"/>
      <c r="R63" s="16">
        <f>R62/1000000</f>
        <v>4.2188999999999997E-2</v>
      </c>
    </row>
    <row r="64" spans="1:18" ht="15.6" x14ac:dyDescent="0.3">
      <c r="A64" s="69" t="s">
        <v>24</v>
      </c>
      <c r="B64" s="249"/>
      <c r="C64" s="3"/>
      <c r="D64" s="3"/>
      <c r="E64" s="282"/>
      <c r="F64" s="3"/>
      <c r="G64" s="4"/>
      <c r="H64" s="332"/>
      <c r="I64" s="332"/>
      <c r="J64" s="332"/>
      <c r="K64" s="397"/>
      <c r="L64" s="360"/>
      <c r="M64" s="338"/>
      <c r="N64" s="359"/>
    </row>
    <row r="65" spans="1:15" s="66" customFormat="1" ht="15.6" x14ac:dyDescent="0.3">
      <c r="A65" s="63" t="s">
        <v>1</v>
      </c>
      <c r="B65" s="250" t="s">
        <v>116</v>
      </c>
      <c r="C65" s="67" t="s">
        <v>2</v>
      </c>
      <c r="D65" s="65" t="s">
        <v>109</v>
      </c>
      <c r="E65" s="286" t="s">
        <v>3</v>
      </c>
      <c r="F65" s="68" t="s">
        <v>4</v>
      </c>
      <c r="G65" s="68" t="s">
        <v>5</v>
      </c>
      <c r="H65" s="333"/>
      <c r="I65" s="333"/>
      <c r="J65" s="333"/>
      <c r="K65" s="411"/>
      <c r="L65" s="360"/>
      <c r="M65" s="332" t="s">
        <v>116</v>
      </c>
      <c r="N65" s="359"/>
      <c r="O65" s="28"/>
    </row>
    <row r="66" spans="1:15" ht="16.05" customHeight="1" x14ac:dyDescent="0.25">
      <c r="A66" s="55" t="s">
        <v>122</v>
      </c>
      <c r="B66" s="55" t="s">
        <v>122</v>
      </c>
      <c r="C66" s="23" t="s">
        <v>349</v>
      </c>
      <c r="D66" s="166"/>
      <c r="E66" s="301">
        <v>263</v>
      </c>
      <c r="F66" s="192">
        <f>E66*D66</f>
        <v>0</v>
      </c>
      <c r="G66" s="5">
        <f>IF(D66=0,0,(N66/$N$26))</f>
        <v>0</v>
      </c>
      <c r="H66" s="334"/>
      <c r="I66" s="360">
        <f t="shared" ref="I66:I69" si="16">N66/O66</f>
        <v>0</v>
      </c>
      <c r="J66" s="334" t="s">
        <v>122</v>
      </c>
      <c r="K66" s="409">
        <v>26</v>
      </c>
      <c r="L66" s="360">
        <f t="shared" si="3"/>
        <v>0</v>
      </c>
      <c r="M66" s="383" t="s">
        <v>122</v>
      </c>
      <c r="N66" s="359">
        <f t="shared" si="4"/>
        <v>0</v>
      </c>
      <c r="O66" s="28">
        <v>0.187</v>
      </c>
    </row>
    <row r="67" spans="1:15" ht="16.05" customHeight="1" x14ac:dyDescent="0.25">
      <c r="A67" s="56" t="s">
        <v>123</v>
      </c>
      <c r="B67" s="56" t="s">
        <v>123</v>
      </c>
      <c r="C67" s="231" t="s">
        <v>350</v>
      </c>
      <c r="D67" s="167"/>
      <c r="E67" s="298">
        <v>263</v>
      </c>
      <c r="F67" s="193">
        <f>E67*D67</f>
        <v>0</v>
      </c>
      <c r="G67" s="6">
        <f>IF(D67=0,0,(N67/$N$26))</f>
        <v>0</v>
      </c>
      <c r="H67" s="334"/>
      <c r="I67" s="360">
        <f t="shared" si="16"/>
        <v>0</v>
      </c>
      <c r="J67" s="334" t="s">
        <v>123</v>
      </c>
      <c r="K67" s="409">
        <v>26</v>
      </c>
      <c r="L67" s="360">
        <f t="shared" si="3"/>
        <v>0</v>
      </c>
      <c r="M67" s="334" t="s">
        <v>123</v>
      </c>
      <c r="N67" s="359">
        <f t="shared" si="4"/>
        <v>0</v>
      </c>
      <c r="O67" s="146">
        <v>0.187</v>
      </c>
    </row>
    <row r="68" spans="1:15" ht="16.05" customHeight="1" x14ac:dyDescent="0.25">
      <c r="A68" s="56" t="s">
        <v>124</v>
      </c>
      <c r="B68" s="56" t="s">
        <v>124</v>
      </c>
      <c r="C68" s="24" t="s">
        <v>351</v>
      </c>
      <c r="D68" s="167"/>
      <c r="E68" s="298">
        <v>263</v>
      </c>
      <c r="F68" s="193">
        <f>E68*D68</f>
        <v>0</v>
      </c>
      <c r="G68" s="6">
        <f>IF(D68=0,0,(N68/$N$26))</f>
        <v>0</v>
      </c>
      <c r="H68" s="334"/>
      <c r="I68" s="360">
        <f t="shared" si="16"/>
        <v>0</v>
      </c>
      <c r="J68" s="334" t="s">
        <v>124</v>
      </c>
      <c r="K68" s="409">
        <v>26</v>
      </c>
      <c r="L68" s="360">
        <f t="shared" si="3"/>
        <v>0</v>
      </c>
      <c r="M68" s="334" t="s">
        <v>124</v>
      </c>
      <c r="N68" s="359">
        <f t="shared" si="4"/>
        <v>0</v>
      </c>
      <c r="O68" s="28">
        <v>0.187</v>
      </c>
    </row>
    <row r="69" spans="1:15" ht="16.05" customHeight="1" x14ac:dyDescent="0.3">
      <c r="A69" s="57" t="s">
        <v>125</v>
      </c>
      <c r="B69" s="57" t="s">
        <v>125</v>
      </c>
      <c r="C69" s="25" t="s">
        <v>352</v>
      </c>
      <c r="D69" s="169"/>
      <c r="E69" s="299">
        <v>263</v>
      </c>
      <c r="F69" s="194">
        <f>E69*D69</f>
        <v>0</v>
      </c>
      <c r="G69" s="7">
        <f>IF(D69=0,0,(N69/$N$26))</f>
        <v>0</v>
      </c>
      <c r="H69" s="334"/>
      <c r="I69" s="360">
        <f t="shared" si="16"/>
        <v>0</v>
      </c>
      <c r="J69" s="346" t="s">
        <v>125</v>
      </c>
      <c r="K69" s="397">
        <v>26</v>
      </c>
      <c r="L69" s="360">
        <f t="shared" si="3"/>
        <v>0</v>
      </c>
      <c r="M69" s="334" t="s">
        <v>125</v>
      </c>
      <c r="N69" s="359">
        <f t="shared" si="4"/>
        <v>0</v>
      </c>
      <c r="O69" s="28">
        <v>0.187</v>
      </c>
    </row>
    <row r="70" spans="1:15" ht="15.6" x14ac:dyDescent="0.3">
      <c r="A70" s="240"/>
      <c r="B70" s="241"/>
      <c r="C70" s="241"/>
      <c r="D70" s="14">
        <f>SUM(D66:D69)</f>
        <v>0</v>
      </c>
      <c r="E70" s="287" t="s">
        <v>12</v>
      </c>
      <c r="F70" s="197">
        <f>SUM(F66:F69)</f>
        <v>0</v>
      </c>
      <c r="G70" s="15"/>
      <c r="H70" s="335"/>
      <c r="I70" s="335"/>
      <c r="L70" s="360"/>
      <c r="M70" s="334"/>
      <c r="N70" s="359"/>
    </row>
    <row r="71" spans="1:15" ht="31.95" customHeight="1" x14ac:dyDescent="0.3">
      <c r="A71" s="546" t="s">
        <v>180</v>
      </c>
      <c r="B71" s="547"/>
      <c r="C71" s="548"/>
      <c r="D71" s="70"/>
      <c r="E71" s="280"/>
      <c r="F71" s="70"/>
      <c r="G71" s="71"/>
      <c r="H71" s="321"/>
      <c r="I71" s="321"/>
      <c r="J71" s="321"/>
      <c r="K71" s="395"/>
      <c r="L71" s="360"/>
      <c r="M71" s="335"/>
      <c r="N71" s="359"/>
    </row>
    <row r="72" spans="1:15" s="42" customFormat="1" ht="15.6" x14ac:dyDescent="0.3">
      <c r="C72" s="45"/>
      <c r="D72" s="45"/>
      <c r="E72" s="285"/>
      <c r="F72" s="46"/>
      <c r="G72" s="46"/>
      <c r="H72" s="337"/>
      <c r="I72" s="337"/>
      <c r="J72" s="337"/>
      <c r="K72" s="413"/>
      <c r="L72" s="360"/>
      <c r="M72" s="321"/>
      <c r="N72" s="359"/>
      <c r="O72" s="28"/>
    </row>
    <row r="73" spans="1:15" ht="15.6" x14ac:dyDescent="0.3">
      <c r="A73" s="69" t="s">
        <v>25</v>
      </c>
      <c r="B73" s="249"/>
      <c r="C73" s="3"/>
      <c r="D73" s="3"/>
      <c r="E73" s="282"/>
      <c r="F73" s="3"/>
      <c r="G73" s="4"/>
      <c r="H73" s="332"/>
      <c r="I73" s="332"/>
      <c r="J73" s="332"/>
      <c r="K73" s="397"/>
      <c r="L73" s="360"/>
      <c r="M73" s="337"/>
      <c r="N73" s="359"/>
    </row>
    <row r="74" spans="1:15" s="66" customFormat="1" ht="15.6" x14ac:dyDescent="0.3">
      <c r="A74" s="63" t="s">
        <v>1</v>
      </c>
      <c r="B74" s="250" t="s">
        <v>116</v>
      </c>
      <c r="C74" s="67" t="s">
        <v>2</v>
      </c>
      <c r="D74" s="65" t="s">
        <v>109</v>
      </c>
      <c r="E74" s="286" t="s">
        <v>3</v>
      </c>
      <c r="F74" s="68" t="s">
        <v>4</v>
      </c>
      <c r="G74" s="68" t="s">
        <v>5</v>
      </c>
      <c r="H74" s="333"/>
      <c r="I74" s="333"/>
      <c r="J74" s="333"/>
      <c r="K74" s="411"/>
      <c r="L74" s="360"/>
      <c r="M74" s="332" t="s">
        <v>116</v>
      </c>
      <c r="N74" s="359"/>
      <c r="O74" s="77"/>
    </row>
    <row r="75" spans="1:15" ht="16.05" customHeight="1" x14ac:dyDescent="0.25">
      <c r="A75" s="55" t="s">
        <v>126</v>
      </c>
      <c r="B75" s="55" t="s">
        <v>126</v>
      </c>
      <c r="C75" s="23" t="s">
        <v>349</v>
      </c>
      <c r="D75" s="163"/>
      <c r="E75" s="301">
        <v>259</v>
      </c>
      <c r="F75" s="192">
        <f>E75*D75</f>
        <v>0</v>
      </c>
      <c r="G75" s="313">
        <f>IF(D75=0,0,(N75/$N$26))</f>
        <v>0</v>
      </c>
      <c r="H75" s="345"/>
      <c r="I75" s="360">
        <f t="shared" ref="I75:I78" si="17">N75/O75</f>
        <v>0</v>
      </c>
      <c r="J75" s="345" t="s">
        <v>126</v>
      </c>
      <c r="K75" s="409">
        <v>27</v>
      </c>
      <c r="L75" s="360">
        <f t="shared" si="3"/>
        <v>0</v>
      </c>
      <c r="M75" s="333" t="s">
        <v>126</v>
      </c>
      <c r="N75" s="359">
        <f t="shared" si="4"/>
        <v>0</v>
      </c>
      <c r="O75" s="28">
        <v>0.19600000000000001</v>
      </c>
    </row>
    <row r="76" spans="1:15" ht="16.05" customHeight="1" x14ac:dyDescent="0.25">
      <c r="A76" s="56" t="s">
        <v>127</v>
      </c>
      <c r="B76" s="56" t="s">
        <v>127</v>
      </c>
      <c r="C76" s="231" t="s">
        <v>350</v>
      </c>
      <c r="D76" s="164"/>
      <c r="E76" s="298">
        <v>259</v>
      </c>
      <c r="F76" s="193">
        <f>E76*D76</f>
        <v>0</v>
      </c>
      <c r="G76" s="313">
        <f>IF(D76=0,0,(N76/$N$26))</f>
        <v>0</v>
      </c>
      <c r="H76" s="345"/>
      <c r="I76" s="360">
        <f t="shared" si="17"/>
        <v>0</v>
      </c>
      <c r="J76" s="345" t="s">
        <v>127</v>
      </c>
      <c r="K76" s="409">
        <v>28</v>
      </c>
      <c r="L76" s="360">
        <f t="shared" si="3"/>
        <v>0</v>
      </c>
      <c r="M76" s="334" t="s">
        <v>127</v>
      </c>
      <c r="N76" s="359">
        <f t="shared" si="4"/>
        <v>0</v>
      </c>
      <c r="O76" s="146">
        <v>0.21199999999999999</v>
      </c>
    </row>
    <row r="77" spans="1:15" ht="16.05" customHeight="1" x14ac:dyDescent="0.25">
      <c r="A77" s="56" t="s">
        <v>128</v>
      </c>
      <c r="B77" s="56" t="s">
        <v>128</v>
      </c>
      <c r="C77" s="231" t="s">
        <v>351</v>
      </c>
      <c r="D77" s="164"/>
      <c r="E77" s="298">
        <v>259</v>
      </c>
      <c r="F77" s="193">
        <f>E77*D77</f>
        <v>0</v>
      </c>
      <c r="G77" s="313">
        <f>IF(D77=0,0,(N77/$N$26))</f>
        <v>0</v>
      </c>
      <c r="H77" s="345"/>
      <c r="I77" s="360">
        <f t="shared" si="17"/>
        <v>0</v>
      </c>
      <c r="J77" s="345" t="s">
        <v>128</v>
      </c>
      <c r="K77" s="409">
        <v>28</v>
      </c>
      <c r="L77" s="360">
        <f t="shared" si="3"/>
        <v>0</v>
      </c>
      <c r="M77" s="334" t="s">
        <v>128</v>
      </c>
      <c r="N77" s="359">
        <f t="shared" si="4"/>
        <v>0</v>
      </c>
      <c r="O77" s="28">
        <v>0.19700000000000001</v>
      </c>
    </row>
    <row r="78" spans="1:15" ht="16.05" customHeight="1" x14ac:dyDescent="0.25">
      <c r="A78" s="57" t="s">
        <v>129</v>
      </c>
      <c r="B78" s="57" t="s">
        <v>129</v>
      </c>
      <c r="C78" s="25" t="s">
        <v>352</v>
      </c>
      <c r="D78" s="170"/>
      <c r="E78" s="299">
        <v>259</v>
      </c>
      <c r="F78" s="194">
        <f>E78*D78</f>
        <v>0</v>
      </c>
      <c r="G78" s="313">
        <f>IF(D78=0,0,(N78/$N$26))</f>
        <v>0</v>
      </c>
      <c r="H78" s="345"/>
      <c r="I78" s="360">
        <f t="shared" si="17"/>
        <v>0</v>
      </c>
      <c r="J78" s="334" t="s">
        <v>129</v>
      </c>
      <c r="K78" s="409">
        <v>28</v>
      </c>
      <c r="L78" s="360">
        <f t="shared" si="3"/>
        <v>0</v>
      </c>
      <c r="M78" s="334" t="s">
        <v>129</v>
      </c>
      <c r="N78" s="359">
        <f t="shared" si="4"/>
        <v>0</v>
      </c>
      <c r="O78" s="28">
        <v>0.214</v>
      </c>
    </row>
    <row r="79" spans="1:15" ht="15.6" x14ac:dyDescent="0.3">
      <c r="A79" s="240"/>
      <c r="B79" s="241"/>
      <c r="C79" s="241"/>
      <c r="D79" s="21">
        <f>SUM(D75:D78)</f>
        <v>0</v>
      </c>
      <c r="E79" s="287" t="s">
        <v>12</v>
      </c>
      <c r="F79" s="198">
        <f>SUM(F75:F78)</f>
        <v>0</v>
      </c>
      <c r="G79" s="234"/>
      <c r="H79" s="334"/>
      <c r="I79" s="334"/>
      <c r="L79" s="360"/>
      <c r="M79" s="334"/>
      <c r="N79" s="359"/>
    </row>
    <row r="80" spans="1:15" ht="31.95" customHeight="1" x14ac:dyDescent="0.25">
      <c r="A80" s="546" t="s">
        <v>180</v>
      </c>
      <c r="B80" s="547"/>
      <c r="C80" s="548"/>
      <c r="D80" s="70"/>
      <c r="E80" s="280"/>
      <c r="F80" s="70"/>
      <c r="G80" s="242"/>
      <c r="H80" s="334"/>
      <c r="I80" s="334"/>
      <c r="J80" s="334"/>
      <c r="K80" s="409"/>
      <c r="L80" s="360"/>
      <c r="M80" s="334"/>
      <c r="N80" s="359"/>
    </row>
    <row r="81" spans="1:15" ht="18.45" customHeight="1" x14ac:dyDescent="0.25">
      <c r="A81" s="228"/>
      <c r="B81" s="228"/>
      <c r="C81" s="229"/>
      <c r="D81" s="230"/>
      <c r="E81" s="289"/>
      <c r="F81" s="237"/>
      <c r="G81" s="236"/>
      <c r="H81" s="334"/>
      <c r="I81" s="334"/>
      <c r="J81" s="334"/>
      <c r="K81" s="409"/>
      <c r="L81" s="360"/>
      <c r="M81" s="334"/>
      <c r="N81" s="359"/>
    </row>
    <row r="82" spans="1:15" s="233" customFormat="1" ht="15.6" x14ac:dyDescent="0.3">
      <c r="A82" s="69" t="s">
        <v>193</v>
      </c>
      <c r="B82" s="69"/>
      <c r="C82" s="2"/>
      <c r="D82" s="3"/>
      <c r="E82" s="282"/>
      <c r="F82" s="3"/>
      <c r="G82" s="4"/>
      <c r="H82" s="332"/>
      <c r="I82" s="332"/>
      <c r="J82" s="332"/>
      <c r="K82" s="397"/>
      <c r="L82" s="360"/>
      <c r="M82" s="334"/>
      <c r="N82" s="359"/>
      <c r="O82" s="28"/>
    </row>
    <row r="83" spans="1:15" s="66" customFormat="1" ht="15.6" x14ac:dyDescent="0.3">
      <c r="A83" s="63" t="s">
        <v>1</v>
      </c>
      <c r="B83" s="250" t="s">
        <v>116</v>
      </c>
      <c r="C83" s="67" t="s">
        <v>2</v>
      </c>
      <c r="D83" s="65" t="s">
        <v>109</v>
      </c>
      <c r="E83" s="286" t="s">
        <v>3</v>
      </c>
      <c r="F83" s="68" t="s">
        <v>4</v>
      </c>
      <c r="G83" s="68" t="s">
        <v>5</v>
      </c>
      <c r="H83" s="333"/>
      <c r="I83" s="333"/>
      <c r="J83" s="333"/>
      <c r="K83" s="411"/>
      <c r="L83" s="360"/>
      <c r="M83" s="332" t="s">
        <v>116</v>
      </c>
      <c r="N83" s="359"/>
      <c r="O83" s="28"/>
    </row>
    <row r="84" spans="1:15" ht="16.05" customHeight="1" x14ac:dyDescent="0.3">
      <c r="A84" s="55" t="s">
        <v>194</v>
      </c>
      <c r="B84" s="55" t="s">
        <v>194</v>
      </c>
      <c r="C84" s="231" t="s">
        <v>165</v>
      </c>
      <c r="D84" s="164"/>
      <c r="E84" s="297">
        <v>303</v>
      </c>
      <c r="F84" s="192">
        <f>E84*D84</f>
        <v>0</v>
      </c>
      <c r="G84" s="313">
        <f>IF(D84=0,0,(N84/$N$26))</f>
        <v>0</v>
      </c>
      <c r="H84" s="345"/>
      <c r="I84" s="360">
        <f>D84</f>
        <v>0</v>
      </c>
      <c r="J84" s="345" t="s">
        <v>194</v>
      </c>
      <c r="K84" s="444">
        <v>15.2</v>
      </c>
      <c r="L84" s="360">
        <f>K84*D84</f>
        <v>0</v>
      </c>
      <c r="M84" s="383" t="s">
        <v>194</v>
      </c>
      <c r="N84" s="381">
        <f>D84*O84</f>
        <v>0</v>
      </c>
      <c r="O84" s="232">
        <v>0.3</v>
      </c>
    </row>
    <row r="85" spans="1:15" ht="16.05" customHeight="1" x14ac:dyDescent="0.3">
      <c r="A85" s="457" t="s">
        <v>196</v>
      </c>
      <c r="B85" s="457" t="s">
        <v>196</v>
      </c>
      <c r="C85" s="231" t="s">
        <v>166</v>
      </c>
      <c r="D85" s="164"/>
      <c r="E85" s="298">
        <v>303</v>
      </c>
      <c r="F85" s="193">
        <f>E85*D85</f>
        <v>0</v>
      </c>
      <c r="G85" s="313">
        <f>IF(D85=0,0,(N85/$N$26))</f>
        <v>0</v>
      </c>
      <c r="H85" s="345"/>
      <c r="I85" s="360">
        <f t="shared" ref="I85:I86" si="18">D85</f>
        <v>0</v>
      </c>
      <c r="J85" s="345" t="s">
        <v>196</v>
      </c>
      <c r="K85" s="444">
        <v>16</v>
      </c>
      <c r="L85" s="360">
        <f>K85*D85</f>
        <v>0</v>
      </c>
      <c r="M85" s="334" t="s">
        <v>196</v>
      </c>
      <c r="N85" s="381">
        <f t="shared" ref="N85:N86" si="19">D85*O85</f>
        <v>0</v>
      </c>
      <c r="O85" s="235">
        <v>0.3</v>
      </c>
    </row>
    <row r="86" spans="1:15" ht="16.05" customHeight="1" x14ac:dyDescent="0.3">
      <c r="A86" s="246" t="s">
        <v>195</v>
      </c>
      <c r="B86" s="246" t="s">
        <v>195</v>
      </c>
      <c r="C86" s="231" t="s">
        <v>354</v>
      </c>
      <c r="D86" s="164"/>
      <c r="E86" s="300">
        <v>303</v>
      </c>
      <c r="F86" s="194">
        <f>E86*D86</f>
        <v>0</v>
      </c>
      <c r="G86" s="313">
        <f>IF(D86=0,0,(N86/$N$26))</f>
        <v>0</v>
      </c>
      <c r="H86" s="345"/>
      <c r="I86" s="360">
        <f t="shared" si="18"/>
        <v>0</v>
      </c>
      <c r="J86" s="346" t="s">
        <v>195</v>
      </c>
      <c r="K86" s="397">
        <v>17</v>
      </c>
      <c r="L86" s="360">
        <f t="shared" ref="L86" si="20">K86*D86</f>
        <v>0</v>
      </c>
      <c r="M86" s="334" t="s">
        <v>195</v>
      </c>
      <c r="N86" s="381">
        <f t="shared" si="19"/>
        <v>0</v>
      </c>
      <c r="O86" s="232">
        <v>0.3</v>
      </c>
    </row>
    <row r="87" spans="1:15" ht="15.6" x14ac:dyDescent="0.3">
      <c r="A87" s="240"/>
      <c r="B87" s="241"/>
      <c r="C87" s="241"/>
      <c r="D87" s="14">
        <f>SUM(D84:D86)</f>
        <v>0</v>
      </c>
      <c r="E87" s="287" t="s">
        <v>12</v>
      </c>
      <c r="F87" s="197">
        <f>SUM(F84:F86)</f>
        <v>0</v>
      </c>
      <c r="G87" s="15"/>
      <c r="H87" s="335"/>
      <c r="I87" s="335"/>
      <c r="K87" s="445"/>
      <c r="L87" s="360"/>
      <c r="M87" s="334"/>
      <c r="N87" s="359"/>
      <c r="O87" s="232"/>
    </row>
    <row r="88" spans="1:15" ht="31.95" customHeight="1" x14ac:dyDescent="0.3">
      <c r="A88" s="546" t="s">
        <v>180</v>
      </c>
      <c r="B88" s="547"/>
      <c r="C88" s="548"/>
      <c r="D88" s="70"/>
      <c r="E88" s="280"/>
      <c r="F88" s="70"/>
      <c r="G88" s="71"/>
      <c r="H88" s="321"/>
      <c r="I88" s="321"/>
      <c r="J88" s="321"/>
      <c r="K88" s="395"/>
      <c r="L88" s="360"/>
      <c r="M88" s="335"/>
      <c r="N88" s="359"/>
    </row>
    <row r="89" spans="1:15" s="42" customFormat="1" ht="15.6" x14ac:dyDescent="0.25">
      <c r="C89" s="47"/>
      <c r="D89" s="45"/>
      <c r="E89" s="288"/>
      <c r="F89" s="45"/>
      <c r="G89" s="45"/>
      <c r="H89" s="339"/>
      <c r="I89" s="339"/>
      <c r="J89" s="339"/>
      <c r="K89" s="415"/>
      <c r="L89" s="360"/>
      <c r="M89" s="321"/>
      <c r="N89" s="359"/>
      <c r="O89" s="28"/>
    </row>
    <row r="90" spans="1:15" ht="15.6" x14ac:dyDescent="0.3">
      <c r="A90" s="69" t="s">
        <v>111</v>
      </c>
      <c r="B90" s="69"/>
      <c r="C90" s="2"/>
      <c r="D90" s="3"/>
      <c r="E90" s="282"/>
      <c r="F90" s="3"/>
      <c r="G90" s="4"/>
      <c r="H90" s="332"/>
      <c r="I90" s="332"/>
      <c r="J90" s="332"/>
      <c r="K90" s="397"/>
      <c r="L90" s="360"/>
      <c r="M90" s="339"/>
      <c r="N90" s="359"/>
    </row>
    <row r="91" spans="1:15" s="66" customFormat="1" ht="15.6" x14ac:dyDescent="0.3">
      <c r="A91" s="63" t="s">
        <v>1</v>
      </c>
      <c r="B91" s="250" t="s">
        <v>116</v>
      </c>
      <c r="C91" s="67" t="s">
        <v>2</v>
      </c>
      <c r="D91" s="65" t="s">
        <v>109</v>
      </c>
      <c r="E91" s="286" t="s">
        <v>3</v>
      </c>
      <c r="F91" s="68" t="s">
        <v>4</v>
      </c>
      <c r="G91" s="68" t="s">
        <v>5</v>
      </c>
      <c r="H91" s="333"/>
      <c r="I91" s="333"/>
      <c r="J91" s="333"/>
      <c r="K91" s="411"/>
      <c r="L91" s="360"/>
      <c r="M91" s="332" t="s">
        <v>116</v>
      </c>
      <c r="N91" s="359"/>
      <c r="O91" s="77"/>
    </row>
    <row r="92" spans="1:15" ht="16.05" customHeight="1" x14ac:dyDescent="0.3">
      <c r="A92" s="251" t="s">
        <v>130</v>
      </c>
      <c r="B92" s="251" t="s">
        <v>130</v>
      </c>
      <c r="C92" s="17" t="s">
        <v>353</v>
      </c>
      <c r="D92" s="171"/>
      <c r="E92" s="199">
        <v>123</v>
      </c>
      <c r="F92" s="199">
        <f>E92*D92</f>
        <v>0</v>
      </c>
      <c r="G92" s="313">
        <f>IF(D92=0,0,(N92/$N$26))</f>
        <v>0</v>
      </c>
      <c r="H92" s="345"/>
      <c r="I92" s="360">
        <f>N92/O92</f>
        <v>0</v>
      </c>
      <c r="J92" s="346" t="s">
        <v>130</v>
      </c>
      <c r="K92" s="397">
        <v>16</v>
      </c>
      <c r="L92" s="360">
        <f t="shared" ref="L92:L202" si="21">K92*D92</f>
        <v>0</v>
      </c>
      <c r="M92" s="383" t="s">
        <v>130</v>
      </c>
      <c r="N92" s="359">
        <f t="shared" ref="N92:N202" si="22">D92*O92</f>
        <v>0</v>
      </c>
      <c r="O92" s="28">
        <v>0.17100000000000001</v>
      </c>
    </row>
    <row r="93" spans="1:15" ht="15.6" x14ac:dyDescent="0.3">
      <c r="A93" s="240"/>
      <c r="B93" s="241"/>
      <c r="C93" s="241"/>
      <c r="D93" s="14">
        <f>SUM(D92)</f>
        <v>0</v>
      </c>
      <c r="E93" s="287" t="s">
        <v>12</v>
      </c>
      <c r="F93" s="197">
        <f>SUM(F92)</f>
        <v>0</v>
      </c>
      <c r="G93" s="15"/>
      <c r="H93" s="335"/>
      <c r="I93" s="335"/>
      <c r="L93" s="360"/>
      <c r="M93" s="334"/>
      <c r="N93" s="359"/>
      <c r="O93" s="146"/>
    </row>
    <row r="94" spans="1:15" ht="33" customHeight="1" x14ac:dyDescent="0.3">
      <c r="A94" s="546" t="s">
        <v>343</v>
      </c>
      <c r="B94" s="547"/>
      <c r="C94" s="548"/>
      <c r="D94" s="70"/>
      <c r="E94" s="280"/>
      <c r="F94" s="70"/>
      <c r="G94" s="71"/>
      <c r="H94" s="321"/>
      <c r="I94" s="321"/>
      <c r="J94" s="321"/>
      <c r="K94" s="395"/>
      <c r="L94" s="360"/>
      <c r="M94" s="335"/>
      <c r="N94" s="359"/>
    </row>
    <row r="95" spans="1:15" s="42" customFormat="1" ht="15.6" x14ac:dyDescent="0.25">
      <c r="C95" s="47"/>
      <c r="D95" s="45"/>
      <c r="E95" s="288"/>
      <c r="F95" s="45"/>
      <c r="G95" s="45"/>
      <c r="H95" s="339"/>
      <c r="I95" s="339"/>
      <c r="J95" s="339"/>
      <c r="K95" s="415"/>
      <c r="L95" s="360"/>
      <c r="M95" s="321"/>
      <c r="N95" s="359"/>
      <c r="O95" s="28"/>
    </row>
    <row r="96" spans="1:15" ht="15.6" x14ac:dyDescent="0.3">
      <c r="A96" s="69" t="s">
        <v>208</v>
      </c>
      <c r="B96" s="249"/>
      <c r="C96" s="3"/>
      <c r="D96" s="3"/>
      <c r="E96" s="282"/>
      <c r="F96" s="3"/>
      <c r="G96" s="4"/>
      <c r="H96" s="332"/>
      <c r="I96" s="332"/>
      <c r="J96" s="332"/>
      <c r="K96" s="397"/>
      <c r="L96" s="360"/>
      <c r="M96" s="337"/>
      <c r="N96" s="359"/>
    </row>
    <row r="97" spans="1:15" s="66" customFormat="1" ht="15.6" x14ac:dyDescent="0.3">
      <c r="A97" s="63" t="s">
        <v>1</v>
      </c>
      <c r="B97" s="250" t="s">
        <v>116</v>
      </c>
      <c r="C97" s="67" t="s">
        <v>2</v>
      </c>
      <c r="D97" s="65" t="s">
        <v>109</v>
      </c>
      <c r="E97" s="286" t="s">
        <v>3</v>
      </c>
      <c r="F97" s="68" t="s">
        <v>4</v>
      </c>
      <c r="G97" s="68" t="s">
        <v>5</v>
      </c>
      <c r="H97" s="333"/>
      <c r="I97" s="333"/>
      <c r="J97" s="333"/>
      <c r="K97" s="411"/>
      <c r="L97" s="360"/>
      <c r="M97" s="332" t="s">
        <v>116</v>
      </c>
      <c r="N97" s="359"/>
      <c r="O97" s="77"/>
    </row>
    <row r="98" spans="1:15" ht="16.05" hidden="1" customHeight="1" x14ac:dyDescent="0.25">
      <c r="A98" s="55" t="s">
        <v>209</v>
      </c>
      <c r="B98" s="55" t="s">
        <v>214</v>
      </c>
      <c r="C98" s="231" t="s">
        <v>355</v>
      </c>
      <c r="D98" s="164"/>
      <c r="E98" s="298">
        <v>175</v>
      </c>
      <c r="F98" s="193">
        <f>E98*D98</f>
        <v>0</v>
      </c>
      <c r="G98" s="313">
        <f>IF(D98=0,0,(N98/$N$26))</f>
        <v>0</v>
      </c>
      <c r="H98" s="345"/>
      <c r="I98" s="360">
        <f t="shared" ref="I98:I102" si="23">N98/O98</f>
        <v>0</v>
      </c>
      <c r="J98" s="345" t="s">
        <v>214</v>
      </c>
      <c r="K98" s="409">
        <v>22.4</v>
      </c>
      <c r="L98" s="360">
        <f t="shared" ref="L98:L102" si="24">K98*D98</f>
        <v>0</v>
      </c>
      <c r="M98" s="383" t="s">
        <v>214</v>
      </c>
      <c r="N98" s="359">
        <f t="shared" ref="N98:N103" si="25">D98*O98</f>
        <v>0</v>
      </c>
      <c r="O98" s="28">
        <v>0.22700000000000001</v>
      </c>
    </row>
    <row r="99" spans="1:15" ht="16.05" customHeight="1" x14ac:dyDescent="0.25">
      <c r="A99" s="56" t="s">
        <v>210</v>
      </c>
      <c r="B99" s="56" t="s">
        <v>215</v>
      </c>
      <c r="C99" s="231" t="s">
        <v>356</v>
      </c>
      <c r="D99" s="164"/>
      <c r="E99" s="298">
        <v>175</v>
      </c>
      <c r="F99" s="193">
        <f>E99*D99</f>
        <v>0</v>
      </c>
      <c r="G99" s="313">
        <f>IF(D99=0,0,(N99/$N$26))</f>
        <v>0</v>
      </c>
      <c r="H99" s="345"/>
      <c r="I99" s="360">
        <f t="shared" si="23"/>
        <v>0</v>
      </c>
      <c r="J99" s="345" t="s">
        <v>215</v>
      </c>
      <c r="K99" s="409">
        <v>22.7</v>
      </c>
      <c r="L99" s="360">
        <f t="shared" si="24"/>
        <v>0</v>
      </c>
      <c r="M99" s="334" t="s">
        <v>215</v>
      </c>
      <c r="N99" s="359">
        <f t="shared" si="25"/>
        <v>0</v>
      </c>
      <c r="O99" s="146">
        <v>0.22700000000000001</v>
      </c>
    </row>
    <row r="100" spans="1:15" ht="16.05" customHeight="1" x14ac:dyDescent="0.25">
      <c r="A100" s="56" t="s">
        <v>211</v>
      </c>
      <c r="B100" s="56" t="s">
        <v>216</v>
      </c>
      <c r="C100" s="231" t="s">
        <v>357</v>
      </c>
      <c r="D100" s="164"/>
      <c r="E100" s="298">
        <v>175</v>
      </c>
      <c r="F100" s="193">
        <f>E100*D100</f>
        <v>0</v>
      </c>
      <c r="G100" s="313">
        <f>IF(D100=0,0,(N100/$N$26))</f>
        <v>0</v>
      </c>
      <c r="H100" s="345"/>
      <c r="I100" s="360">
        <f t="shared" si="23"/>
        <v>0</v>
      </c>
      <c r="J100" s="345" t="s">
        <v>216</v>
      </c>
      <c r="K100" s="409">
        <v>23</v>
      </c>
      <c r="L100" s="360">
        <f t="shared" si="24"/>
        <v>0</v>
      </c>
      <c r="M100" s="334" t="s">
        <v>216</v>
      </c>
      <c r="N100" s="359">
        <f t="shared" si="25"/>
        <v>0</v>
      </c>
      <c r="O100" s="28">
        <v>0.22700000000000001</v>
      </c>
    </row>
    <row r="101" spans="1:15" ht="16.05" customHeight="1" x14ac:dyDescent="0.25">
      <c r="A101" s="56" t="s">
        <v>212</v>
      </c>
      <c r="B101" s="56" t="s">
        <v>217</v>
      </c>
      <c r="C101" s="231" t="s">
        <v>358</v>
      </c>
      <c r="D101" s="164"/>
      <c r="E101" s="298">
        <v>175</v>
      </c>
      <c r="F101" s="193">
        <f>E101*D101</f>
        <v>0</v>
      </c>
      <c r="G101" s="313">
        <f>IF(D101=0,0,(N101/$N$26))</f>
        <v>0</v>
      </c>
      <c r="H101" s="345"/>
      <c r="I101" s="360">
        <f t="shared" si="23"/>
        <v>0</v>
      </c>
      <c r="J101" s="345" t="s">
        <v>217</v>
      </c>
      <c r="K101" s="409">
        <v>23.5</v>
      </c>
      <c r="L101" s="360">
        <f t="shared" si="24"/>
        <v>0</v>
      </c>
      <c r="M101" s="334" t="s">
        <v>217</v>
      </c>
      <c r="N101" s="359">
        <f t="shared" si="25"/>
        <v>0</v>
      </c>
      <c r="O101" s="28">
        <v>0.22700000000000001</v>
      </c>
    </row>
    <row r="102" spans="1:15" ht="16.05" customHeight="1" x14ac:dyDescent="0.25">
      <c r="A102" s="57" t="s">
        <v>213</v>
      </c>
      <c r="B102" s="57" t="s">
        <v>218</v>
      </c>
      <c r="C102" s="231" t="s">
        <v>359</v>
      </c>
      <c r="D102" s="170"/>
      <c r="E102" s="299">
        <v>175</v>
      </c>
      <c r="F102" s="194">
        <f>E102*D102</f>
        <v>0</v>
      </c>
      <c r="G102" s="313">
        <f>IF(D102=0,0,(N102/$N$26))</f>
        <v>0</v>
      </c>
      <c r="H102" s="345"/>
      <c r="I102" s="360">
        <f t="shared" si="23"/>
        <v>0</v>
      </c>
      <c r="J102" s="334" t="s">
        <v>218</v>
      </c>
      <c r="K102" s="409">
        <v>24</v>
      </c>
      <c r="L102" s="360">
        <f t="shared" si="24"/>
        <v>0</v>
      </c>
      <c r="M102" s="334" t="s">
        <v>218</v>
      </c>
      <c r="N102" s="359">
        <f t="shared" si="25"/>
        <v>0</v>
      </c>
      <c r="O102" s="28">
        <v>0.22700000000000001</v>
      </c>
    </row>
    <row r="103" spans="1:15" ht="15.6" x14ac:dyDescent="0.3">
      <c r="A103" s="240"/>
      <c r="B103" s="241"/>
      <c r="C103" s="241"/>
      <c r="D103" s="21">
        <f>SUM(D98:D102)</f>
        <v>0</v>
      </c>
      <c r="E103" s="287" t="s">
        <v>12</v>
      </c>
      <c r="F103" s="198">
        <f>SUM(F98:F102)</f>
        <v>0</v>
      </c>
      <c r="G103" s="234"/>
      <c r="H103" s="334"/>
      <c r="I103" s="334"/>
      <c r="L103" s="360"/>
      <c r="M103" s="334"/>
      <c r="N103" s="359">
        <f t="shared" si="25"/>
        <v>0</v>
      </c>
    </row>
    <row r="104" spans="1:15" ht="31.95" customHeight="1" x14ac:dyDescent="0.25">
      <c r="A104" s="546" t="s">
        <v>405</v>
      </c>
      <c r="B104" s="547"/>
      <c r="C104" s="548"/>
      <c r="D104" s="70"/>
      <c r="E104" s="280"/>
      <c r="F104" s="70"/>
      <c r="G104" s="242"/>
      <c r="H104" s="334"/>
      <c r="I104" s="334"/>
      <c r="J104" s="334"/>
      <c r="K104" s="409"/>
      <c r="L104" s="360"/>
      <c r="M104" s="334"/>
      <c r="N104" s="359"/>
    </row>
    <row r="105" spans="1:15" s="42" customFormat="1" ht="15.6" x14ac:dyDescent="0.25">
      <c r="C105" s="47"/>
      <c r="D105" s="45"/>
      <c r="E105" s="288"/>
      <c r="F105" s="45"/>
      <c r="G105" s="45"/>
      <c r="H105" s="339"/>
      <c r="I105" s="339"/>
      <c r="J105" s="339"/>
      <c r="K105" s="415"/>
      <c r="L105" s="360"/>
      <c r="M105" s="321"/>
      <c r="N105" s="359"/>
      <c r="O105" s="28"/>
    </row>
    <row r="106" spans="1:15" ht="15.6" x14ac:dyDescent="0.3">
      <c r="A106" s="69" t="s">
        <v>393</v>
      </c>
      <c r="B106" s="249"/>
      <c r="C106" s="3"/>
      <c r="D106" s="3"/>
      <c r="E106" s="282"/>
      <c r="F106" s="3"/>
      <c r="G106" s="4"/>
      <c r="H106" s="332"/>
      <c r="I106" s="332"/>
      <c r="J106" s="332"/>
      <c r="K106" s="397"/>
      <c r="L106" s="360"/>
      <c r="M106" s="337"/>
      <c r="N106" s="359"/>
    </row>
    <row r="107" spans="1:15" s="66" customFormat="1" ht="15.6" x14ac:dyDescent="0.3">
      <c r="A107" s="63" t="s">
        <v>1</v>
      </c>
      <c r="B107" s="250" t="s">
        <v>116</v>
      </c>
      <c r="C107" s="67" t="s">
        <v>2</v>
      </c>
      <c r="D107" s="65" t="s">
        <v>109</v>
      </c>
      <c r="E107" s="286" t="s">
        <v>3</v>
      </c>
      <c r="F107" s="68" t="s">
        <v>4</v>
      </c>
      <c r="G107" s="68" t="s">
        <v>5</v>
      </c>
      <c r="H107" s="333"/>
      <c r="I107" s="333"/>
      <c r="J107" s="333"/>
      <c r="K107" s="411"/>
      <c r="L107" s="360"/>
      <c r="M107" s="332" t="s">
        <v>116</v>
      </c>
      <c r="N107" s="359"/>
      <c r="O107" s="77"/>
    </row>
    <row r="108" spans="1:15" ht="16.05" customHeight="1" x14ac:dyDescent="0.25">
      <c r="A108" s="55" t="s">
        <v>209</v>
      </c>
      <c r="B108" s="55" t="s">
        <v>395</v>
      </c>
      <c r="C108" s="231" t="s">
        <v>355</v>
      </c>
      <c r="D108" s="164"/>
      <c r="E108" s="298">
        <v>189</v>
      </c>
      <c r="F108" s="193">
        <f>E108*D108</f>
        <v>0</v>
      </c>
      <c r="G108" s="313">
        <f>IF(D108=0,0,(N108/$N$26))</f>
        <v>0</v>
      </c>
      <c r="H108" s="345"/>
      <c r="I108" s="360">
        <f t="shared" ref="I108:I112" si="26">N108/O108</f>
        <v>0</v>
      </c>
      <c r="J108" s="345" t="s">
        <v>214</v>
      </c>
      <c r="K108" s="409">
        <v>22.4</v>
      </c>
      <c r="L108" s="360">
        <f t="shared" ref="L108:L112" si="27">K108*D108</f>
        <v>0</v>
      </c>
      <c r="M108" s="383" t="s">
        <v>214</v>
      </c>
      <c r="N108" s="359">
        <f t="shared" ref="N108:N113" si="28">D108*O108</f>
        <v>0</v>
      </c>
      <c r="O108" s="28">
        <v>0.22700000000000001</v>
      </c>
    </row>
    <row r="109" spans="1:15" ht="16.05" customHeight="1" x14ac:dyDescent="0.25">
      <c r="A109" s="56" t="s">
        <v>210</v>
      </c>
      <c r="B109" s="56" t="s">
        <v>396</v>
      </c>
      <c r="C109" s="231" t="s">
        <v>356</v>
      </c>
      <c r="D109" s="164"/>
      <c r="E109" s="298">
        <v>189</v>
      </c>
      <c r="F109" s="193">
        <f>E109*D109</f>
        <v>0</v>
      </c>
      <c r="G109" s="313">
        <f>IF(D109=0,0,(N109/$N$26))</f>
        <v>0</v>
      </c>
      <c r="H109" s="345"/>
      <c r="I109" s="360">
        <f t="shared" si="26"/>
        <v>0</v>
      </c>
      <c r="J109" s="345" t="s">
        <v>215</v>
      </c>
      <c r="K109" s="409">
        <v>22.7</v>
      </c>
      <c r="L109" s="360">
        <f t="shared" si="27"/>
        <v>0</v>
      </c>
      <c r="M109" s="334" t="s">
        <v>215</v>
      </c>
      <c r="N109" s="359">
        <f t="shared" si="28"/>
        <v>0</v>
      </c>
      <c r="O109" s="146">
        <v>0.22700000000000001</v>
      </c>
    </row>
    <row r="110" spans="1:15" ht="16.05" customHeight="1" x14ac:dyDescent="0.25">
      <c r="A110" s="56" t="s">
        <v>211</v>
      </c>
      <c r="B110" s="56" t="s">
        <v>397</v>
      </c>
      <c r="C110" s="231" t="s">
        <v>357</v>
      </c>
      <c r="D110" s="164"/>
      <c r="E110" s="298">
        <v>189</v>
      </c>
      <c r="F110" s="193">
        <f>E110*D110</f>
        <v>0</v>
      </c>
      <c r="G110" s="313">
        <f>IF(D110=0,0,(N110/$N$26))</f>
        <v>0</v>
      </c>
      <c r="H110" s="345"/>
      <c r="I110" s="360">
        <f t="shared" si="26"/>
        <v>0</v>
      </c>
      <c r="J110" s="345" t="s">
        <v>216</v>
      </c>
      <c r="K110" s="409">
        <v>23</v>
      </c>
      <c r="L110" s="360">
        <f t="shared" si="27"/>
        <v>0</v>
      </c>
      <c r="M110" s="334" t="s">
        <v>216</v>
      </c>
      <c r="N110" s="359">
        <f t="shared" si="28"/>
        <v>0</v>
      </c>
      <c r="O110" s="28">
        <v>0.22700000000000001</v>
      </c>
    </row>
    <row r="111" spans="1:15" ht="16.05" customHeight="1" x14ac:dyDescent="0.25">
      <c r="A111" s="56" t="s">
        <v>212</v>
      </c>
      <c r="B111" s="56" t="s">
        <v>398</v>
      </c>
      <c r="C111" s="231" t="s">
        <v>358</v>
      </c>
      <c r="D111" s="164"/>
      <c r="E111" s="298">
        <v>189</v>
      </c>
      <c r="F111" s="193">
        <f>E111*D111</f>
        <v>0</v>
      </c>
      <c r="G111" s="313">
        <f>IF(D111=0,0,(N111/$N$26))</f>
        <v>0</v>
      </c>
      <c r="H111" s="345"/>
      <c r="I111" s="360">
        <f t="shared" si="26"/>
        <v>0</v>
      </c>
      <c r="J111" s="345" t="s">
        <v>217</v>
      </c>
      <c r="K111" s="409">
        <v>23.5</v>
      </c>
      <c r="L111" s="360">
        <f t="shared" si="27"/>
        <v>0</v>
      </c>
      <c r="M111" s="334" t="s">
        <v>217</v>
      </c>
      <c r="N111" s="359">
        <f t="shared" si="28"/>
        <v>0</v>
      </c>
      <c r="O111" s="28">
        <v>0.22700000000000001</v>
      </c>
    </row>
    <row r="112" spans="1:15" ht="16.05" customHeight="1" x14ac:dyDescent="0.25">
      <c r="A112" s="57" t="s">
        <v>213</v>
      </c>
      <c r="B112" s="57" t="s">
        <v>399</v>
      </c>
      <c r="C112" s="231" t="s">
        <v>359</v>
      </c>
      <c r="D112" s="170"/>
      <c r="E112" s="299">
        <v>189</v>
      </c>
      <c r="F112" s="194">
        <f>E112*D112</f>
        <v>0</v>
      </c>
      <c r="G112" s="313">
        <f>IF(D112=0,0,(N112/$N$26))</f>
        <v>0</v>
      </c>
      <c r="H112" s="345"/>
      <c r="I112" s="360">
        <f t="shared" si="26"/>
        <v>0</v>
      </c>
      <c r="J112" s="334" t="s">
        <v>218</v>
      </c>
      <c r="K112" s="409">
        <v>24</v>
      </c>
      <c r="L112" s="360">
        <f t="shared" si="27"/>
        <v>0</v>
      </c>
      <c r="M112" s="334" t="s">
        <v>218</v>
      </c>
      <c r="N112" s="359">
        <f t="shared" si="28"/>
        <v>0</v>
      </c>
      <c r="O112" s="28">
        <v>0.22700000000000001</v>
      </c>
    </row>
    <row r="113" spans="1:15" ht="15.6" x14ac:dyDescent="0.3">
      <c r="A113" s="240"/>
      <c r="B113" s="241"/>
      <c r="C113" s="241"/>
      <c r="D113" s="21">
        <f>SUM(D108:D112)</f>
        <v>0</v>
      </c>
      <c r="E113" s="287" t="s">
        <v>12</v>
      </c>
      <c r="F113" s="198">
        <f>SUM(F108:F112)</f>
        <v>0</v>
      </c>
      <c r="G113" s="234"/>
      <c r="H113" s="334"/>
      <c r="I113" s="334"/>
      <c r="L113" s="360"/>
      <c r="M113" s="334"/>
      <c r="N113" s="359">
        <f t="shared" si="28"/>
        <v>0</v>
      </c>
    </row>
    <row r="114" spans="1:15" ht="31.95" customHeight="1" x14ac:dyDescent="0.25">
      <c r="A114" s="546" t="s">
        <v>394</v>
      </c>
      <c r="B114" s="547"/>
      <c r="C114" s="548"/>
      <c r="D114" s="70"/>
      <c r="E114" s="280"/>
      <c r="F114" s="70"/>
      <c r="G114" s="242"/>
      <c r="H114" s="334"/>
      <c r="I114" s="334"/>
      <c r="J114" s="334"/>
      <c r="K114" s="409"/>
      <c r="L114" s="360"/>
      <c r="M114" s="334"/>
      <c r="N114" s="359"/>
    </row>
    <row r="115" spans="1:15" s="16" customFormat="1" ht="15.6" x14ac:dyDescent="0.3">
      <c r="C115" s="277"/>
      <c r="D115" s="277"/>
      <c r="E115" s="541"/>
      <c r="F115" s="542"/>
      <c r="G115" s="542"/>
      <c r="H115" s="335"/>
      <c r="I115" s="335"/>
      <c r="J115" s="335"/>
      <c r="K115" s="397"/>
      <c r="L115" s="360"/>
      <c r="M115" s="321"/>
      <c r="N115" s="359"/>
      <c r="O115" s="28"/>
    </row>
    <row r="116" spans="1:15" ht="15.6" x14ac:dyDescent="0.3">
      <c r="A116" s="69" t="s">
        <v>197</v>
      </c>
      <c r="B116" s="249"/>
      <c r="C116" s="3"/>
      <c r="D116" s="3"/>
      <c r="E116" s="282"/>
      <c r="F116" s="3"/>
      <c r="G116" s="4"/>
      <c r="H116" s="332"/>
      <c r="I116" s="332"/>
      <c r="J116" s="332"/>
      <c r="K116" s="397"/>
      <c r="L116" s="360"/>
      <c r="M116" s="337"/>
      <c r="N116" s="359"/>
    </row>
    <row r="117" spans="1:15" s="66" customFormat="1" ht="15.6" x14ac:dyDescent="0.3">
      <c r="A117" s="63" t="s">
        <v>1</v>
      </c>
      <c r="B117" s="250" t="s">
        <v>116</v>
      </c>
      <c r="C117" s="67" t="s">
        <v>2</v>
      </c>
      <c r="D117" s="65" t="s">
        <v>109</v>
      </c>
      <c r="E117" s="286" t="s">
        <v>3</v>
      </c>
      <c r="F117" s="68" t="s">
        <v>4</v>
      </c>
      <c r="G117" s="68" t="s">
        <v>5</v>
      </c>
      <c r="H117" s="333"/>
      <c r="I117" s="333"/>
      <c r="J117" s="333"/>
      <c r="K117" s="411"/>
      <c r="L117" s="360"/>
      <c r="M117" s="332" t="s">
        <v>116</v>
      </c>
      <c r="N117" s="359"/>
      <c r="O117" s="77"/>
    </row>
    <row r="118" spans="1:15" ht="16.05" customHeight="1" x14ac:dyDescent="0.25">
      <c r="A118" s="55" t="s">
        <v>198</v>
      </c>
      <c r="B118" s="55" t="s">
        <v>203</v>
      </c>
      <c r="C118" s="231" t="s">
        <v>355</v>
      </c>
      <c r="D118" s="164"/>
      <c r="E118" s="278">
        <v>175</v>
      </c>
      <c r="F118" s="193">
        <f>E118*D118</f>
        <v>0</v>
      </c>
      <c r="G118" s="313">
        <f>IF(D118=0,0,(N118/$N$26))</f>
        <v>0</v>
      </c>
      <c r="H118" s="345"/>
      <c r="I118" s="360">
        <f>N118/O118</f>
        <v>0</v>
      </c>
      <c r="J118" s="345" t="s">
        <v>203</v>
      </c>
      <c r="K118" s="409">
        <v>24.5</v>
      </c>
      <c r="L118" s="360">
        <f t="shared" ref="L118:L122" si="29">K118*D118</f>
        <v>0</v>
      </c>
      <c r="M118" s="333" t="s">
        <v>203</v>
      </c>
      <c r="N118" s="359">
        <f t="shared" ref="N118:N122" si="30">D118*O118</f>
        <v>0</v>
      </c>
      <c r="O118" s="28">
        <v>0.28299999999999997</v>
      </c>
    </row>
    <row r="119" spans="1:15" ht="16.05" customHeight="1" x14ac:dyDescent="0.25">
      <c r="A119" s="56" t="s">
        <v>199</v>
      </c>
      <c r="B119" s="56" t="s">
        <v>204</v>
      </c>
      <c r="C119" s="231" t="s">
        <v>356</v>
      </c>
      <c r="D119" s="164"/>
      <c r="E119" s="298">
        <v>175</v>
      </c>
      <c r="F119" s="193">
        <f>E119*D119</f>
        <v>0</v>
      </c>
      <c r="G119" s="313">
        <f>IF(D119=0,0,(N119/$N$26))</f>
        <v>0</v>
      </c>
      <c r="H119" s="345"/>
      <c r="I119" s="360">
        <f t="shared" ref="I119:I122" si="31">N119/O119</f>
        <v>0</v>
      </c>
      <c r="J119" s="345" t="s">
        <v>204</v>
      </c>
      <c r="K119" s="409">
        <v>24.8</v>
      </c>
      <c r="L119" s="360">
        <f t="shared" si="29"/>
        <v>0</v>
      </c>
      <c r="M119" s="334" t="s">
        <v>204</v>
      </c>
      <c r="N119" s="359">
        <f t="shared" si="30"/>
        <v>0</v>
      </c>
      <c r="O119" s="146">
        <v>0.28299999999999997</v>
      </c>
    </row>
    <row r="120" spans="1:15" ht="16.05" customHeight="1" x14ac:dyDescent="0.25">
      <c r="A120" s="56" t="s">
        <v>200</v>
      </c>
      <c r="B120" s="56" t="s">
        <v>205</v>
      </c>
      <c r="C120" s="231" t="s">
        <v>357</v>
      </c>
      <c r="D120" s="164"/>
      <c r="E120" s="298">
        <v>175</v>
      </c>
      <c r="F120" s="193">
        <f>E120*D120</f>
        <v>0</v>
      </c>
      <c r="G120" s="313">
        <f>IF(D120=0,0,(N120/$N$26))</f>
        <v>0</v>
      </c>
      <c r="H120" s="345"/>
      <c r="I120" s="360">
        <f t="shared" si="31"/>
        <v>0</v>
      </c>
      <c r="J120" s="345" t="s">
        <v>205</v>
      </c>
      <c r="K120" s="409">
        <v>25.2</v>
      </c>
      <c r="L120" s="360">
        <f t="shared" si="29"/>
        <v>0</v>
      </c>
      <c r="M120" s="334" t="s">
        <v>205</v>
      </c>
      <c r="N120" s="359">
        <f t="shared" si="30"/>
        <v>0</v>
      </c>
      <c r="O120" s="28">
        <v>0.28299999999999997</v>
      </c>
    </row>
    <row r="121" spans="1:15" ht="16.05" customHeight="1" x14ac:dyDescent="0.25">
      <c r="A121" s="56" t="s">
        <v>201</v>
      </c>
      <c r="B121" s="56" t="s">
        <v>206</v>
      </c>
      <c r="C121" s="231" t="s">
        <v>358</v>
      </c>
      <c r="D121" s="164"/>
      <c r="E121" s="298">
        <v>175</v>
      </c>
      <c r="F121" s="193">
        <f>E121*D121</f>
        <v>0</v>
      </c>
      <c r="G121" s="313">
        <f>IF(D121=0,0,(N121/$N$26))</f>
        <v>0</v>
      </c>
      <c r="H121" s="345"/>
      <c r="I121" s="360">
        <f t="shared" si="31"/>
        <v>0</v>
      </c>
      <c r="J121" s="345" t="s">
        <v>206</v>
      </c>
      <c r="K121" s="409">
        <v>25.6</v>
      </c>
      <c r="L121" s="360">
        <f t="shared" si="29"/>
        <v>0</v>
      </c>
      <c r="M121" s="334" t="s">
        <v>206</v>
      </c>
      <c r="N121" s="359">
        <f t="shared" si="30"/>
        <v>0</v>
      </c>
      <c r="O121" s="28">
        <v>0.28299999999999997</v>
      </c>
    </row>
    <row r="122" spans="1:15" ht="16.05" customHeight="1" x14ac:dyDescent="0.25">
      <c r="A122" s="57" t="s">
        <v>202</v>
      </c>
      <c r="B122" s="57" t="s">
        <v>207</v>
      </c>
      <c r="C122" s="231" t="s">
        <v>359</v>
      </c>
      <c r="D122" s="170"/>
      <c r="E122" s="299">
        <v>175</v>
      </c>
      <c r="F122" s="194">
        <f>E122*D122</f>
        <v>0</v>
      </c>
      <c r="G122" s="313">
        <f>IF(D122=0,0,(N122/$N$26))</f>
        <v>0</v>
      </c>
      <c r="H122" s="345"/>
      <c r="I122" s="360">
        <f t="shared" si="31"/>
        <v>0</v>
      </c>
      <c r="J122" s="334" t="s">
        <v>207</v>
      </c>
      <c r="K122" s="409">
        <v>26.2</v>
      </c>
      <c r="L122" s="360">
        <f t="shared" si="29"/>
        <v>0</v>
      </c>
      <c r="M122" s="334" t="s">
        <v>207</v>
      </c>
      <c r="N122" s="359">
        <f t="shared" si="30"/>
        <v>0</v>
      </c>
      <c r="O122" s="28">
        <v>0.28299999999999997</v>
      </c>
    </row>
    <row r="123" spans="1:15" ht="15.6" x14ac:dyDescent="0.3">
      <c r="A123" s="240"/>
      <c r="B123" s="241"/>
      <c r="C123" s="241"/>
      <c r="D123" s="21">
        <f>SUM(D118:D122)</f>
        <v>0</v>
      </c>
      <c r="E123" s="287" t="s">
        <v>12</v>
      </c>
      <c r="F123" s="198">
        <f>SUM(F118:F122)</f>
        <v>0</v>
      </c>
      <c r="G123" s="234"/>
      <c r="H123" s="334"/>
      <c r="I123" s="334"/>
      <c r="L123" s="360"/>
      <c r="M123" s="334"/>
      <c r="N123" s="359"/>
    </row>
    <row r="124" spans="1:15" ht="31.95" customHeight="1" x14ac:dyDescent="0.25">
      <c r="A124" s="546" t="s">
        <v>405</v>
      </c>
      <c r="B124" s="547"/>
      <c r="C124" s="548"/>
      <c r="D124" s="70"/>
      <c r="E124" s="280"/>
      <c r="F124" s="70"/>
      <c r="G124" s="242"/>
      <c r="H124" s="334"/>
      <c r="I124" s="334"/>
      <c r="J124" s="334"/>
      <c r="K124" s="409"/>
      <c r="L124" s="360"/>
      <c r="M124" s="334"/>
      <c r="N124" s="359"/>
    </row>
    <row r="125" spans="1:15" s="16" customFormat="1" ht="15.6" x14ac:dyDescent="0.3">
      <c r="C125" s="277"/>
      <c r="D125" s="277"/>
      <c r="E125" s="541"/>
      <c r="F125" s="542"/>
      <c r="G125" s="542"/>
      <c r="H125" s="335"/>
      <c r="I125" s="335"/>
      <c r="J125" s="335"/>
      <c r="K125" s="397"/>
      <c r="L125" s="360"/>
      <c r="M125" s="321"/>
      <c r="N125" s="359"/>
      <c r="O125" s="28"/>
    </row>
    <row r="126" spans="1:15" ht="15.6" x14ac:dyDescent="0.3">
      <c r="A126" s="69" t="s">
        <v>391</v>
      </c>
      <c r="B126" s="249"/>
      <c r="C126" s="3"/>
      <c r="D126" s="3"/>
      <c r="E126" s="282"/>
      <c r="F126" s="3"/>
      <c r="G126" s="4"/>
      <c r="H126" s="332"/>
      <c r="I126" s="332"/>
      <c r="J126" s="332"/>
      <c r="K126" s="397"/>
      <c r="L126" s="360"/>
      <c r="M126" s="337"/>
      <c r="N126" s="359"/>
    </row>
    <row r="127" spans="1:15" s="66" customFormat="1" ht="15.6" x14ac:dyDescent="0.3">
      <c r="A127" s="63" t="s">
        <v>1</v>
      </c>
      <c r="B127" s="250" t="s">
        <v>116</v>
      </c>
      <c r="C127" s="67" t="s">
        <v>2</v>
      </c>
      <c r="D127" s="65" t="s">
        <v>109</v>
      </c>
      <c r="E127" s="286" t="s">
        <v>3</v>
      </c>
      <c r="F127" s="68" t="s">
        <v>4</v>
      </c>
      <c r="G127" s="68" t="s">
        <v>5</v>
      </c>
      <c r="H127" s="333"/>
      <c r="I127" s="333"/>
      <c r="J127" s="333"/>
      <c r="K127" s="411"/>
      <c r="L127" s="360"/>
      <c r="M127" s="332" t="s">
        <v>116</v>
      </c>
      <c r="N127" s="359"/>
      <c r="O127" s="77"/>
    </row>
    <row r="128" spans="1:15" ht="16.05" customHeight="1" x14ac:dyDescent="0.25">
      <c r="A128" s="55" t="s">
        <v>198</v>
      </c>
      <c r="B128" s="55" t="s">
        <v>392</v>
      </c>
      <c r="C128" s="231" t="s">
        <v>355</v>
      </c>
      <c r="D128" s="164"/>
      <c r="E128" s="278">
        <v>189</v>
      </c>
      <c r="F128" s="193">
        <f>E128*D128</f>
        <v>0</v>
      </c>
      <c r="G128" s="313">
        <f>IF(D128=0,0,(N128/$N$26))</f>
        <v>0</v>
      </c>
      <c r="H128" s="345"/>
      <c r="I128" s="360">
        <f>N128/O128</f>
        <v>0</v>
      </c>
      <c r="J128" s="345" t="s">
        <v>203</v>
      </c>
      <c r="K128" s="409">
        <v>24.5</v>
      </c>
      <c r="L128" s="360">
        <f t="shared" si="21"/>
        <v>0</v>
      </c>
      <c r="M128" s="333" t="s">
        <v>203</v>
      </c>
      <c r="N128" s="359">
        <f t="shared" si="22"/>
        <v>0</v>
      </c>
      <c r="O128" s="28">
        <v>0.28299999999999997</v>
      </c>
    </row>
    <row r="129" spans="1:16" ht="16.05" customHeight="1" x14ac:dyDescent="0.25">
      <c r="A129" s="56" t="s">
        <v>199</v>
      </c>
      <c r="B129" s="56" t="s">
        <v>400</v>
      </c>
      <c r="C129" s="231" t="s">
        <v>356</v>
      </c>
      <c r="D129" s="164"/>
      <c r="E129" s="298">
        <v>189</v>
      </c>
      <c r="F129" s="193">
        <f>E129*D129</f>
        <v>0</v>
      </c>
      <c r="G129" s="313">
        <f>IF(D129=0,0,(N129/$N$26))</f>
        <v>0</v>
      </c>
      <c r="H129" s="345"/>
      <c r="I129" s="360">
        <f t="shared" ref="I129:I132" si="32">N129/O129</f>
        <v>0</v>
      </c>
      <c r="J129" s="345" t="s">
        <v>204</v>
      </c>
      <c r="K129" s="409">
        <v>24.8</v>
      </c>
      <c r="L129" s="360">
        <f t="shared" si="21"/>
        <v>0</v>
      </c>
      <c r="M129" s="334" t="s">
        <v>204</v>
      </c>
      <c r="N129" s="359">
        <f t="shared" si="22"/>
        <v>0</v>
      </c>
      <c r="O129" s="146">
        <v>0.28299999999999997</v>
      </c>
    </row>
    <row r="130" spans="1:16" ht="16.05" customHeight="1" x14ac:dyDescent="0.25">
      <c r="A130" s="56" t="s">
        <v>200</v>
      </c>
      <c r="B130" s="56" t="s">
        <v>401</v>
      </c>
      <c r="C130" s="231" t="s">
        <v>357</v>
      </c>
      <c r="D130" s="164"/>
      <c r="E130" s="298">
        <v>189</v>
      </c>
      <c r="F130" s="193">
        <f>E130*D130</f>
        <v>0</v>
      </c>
      <c r="G130" s="313">
        <f>IF(D130=0,0,(N130/$N$26))</f>
        <v>0</v>
      </c>
      <c r="H130" s="345"/>
      <c r="I130" s="360">
        <f t="shared" si="32"/>
        <v>0</v>
      </c>
      <c r="J130" s="345" t="s">
        <v>205</v>
      </c>
      <c r="K130" s="409">
        <v>25.2</v>
      </c>
      <c r="L130" s="360">
        <f t="shared" si="21"/>
        <v>0</v>
      </c>
      <c r="M130" s="334" t="s">
        <v>205</v>
      </c>
      <c r="N130" s="359">
        <f t="shared" si="22"/>
        <v>0</v>
      </c>
      <c r="O130" s="28">
        <v>0.28299999999999997</v>
      </c>
    </row>
    <row r="131" spans="1:16" ht="16.05" customHeight="1" x14ac:dyDescent="0.25">
      <c r="A131" s="56" t="s">
        <v>201</v>
      </c>
      <c r="B131" s="56" t="s">
        <v>402</v>
      </c>
      <c r="C131" s="231" t="s">
        <v>358</v>
      </c>
      <c r="D131" s="164"/>
      <c r="E131" s="298">
        <v>189</v>
      </c>
      <c r="F131" s="193">
        <f>E131*D131</f>
        <v>0</v>
      </c>
      <c r="G131" s="313">
        <f>IF(D131=0,0,(N131/$N$26))</f>
        <v>0</v>
      </c>
      <c r="H131" s="345"/>
      <c r="I131" s="360">
        <f t="shared" si="32"/>
        <v>0</v>
      </c>
      <c r="J131" s="345" t="s">
        <v>206</v>
      </c>
      <c r="K131" s="409">
        <v>25.6</v>
      </c>
      <c r="L131" s="360">
        <f t="shared" si="21"/>
        <v>0</v>
      </c>
      <c r="M131" s="334" t="s">
        <v>206</v>
      </c>
      <c r="N131" s="359">
        <f t="shared" si="22"/>
        <v>0</v>
      </c>
      <c r="O131" s="28">
        <v>0.28299999999999997</v>
      </c>
    </row>
    <row r="132" spans="1:16" ht="16.05" customHeight="1" x14ac:dyDescent="0.25">
      <c r="A132" s="57" t="s">
        <v>202</v>
      </c>
      <c r="B132" s="57" t="s">
        <v>403</v>
      </c>
      <c r="C132" s="231" t="s">
        <v>359</v>
      </c>
      <c r="D132" s="170"/>
      <c r="E132" s="299">
        <v>189</v>
      </c>
      <c r="F132" s="194">
        <f>E132*D132</f>
        <v>0</v>
      </c>
      <c r="G132" s="313">
        <f>IF(D132=0,0,(N132/$N$26))</f>
        <v>0</v>
      </c>
      <c r="H132" s="345"/>
      <c r="I132" s="360">
        <f t="shared" si="32"/>
        <v>0</v>
      </c>
      <c r="J132" s="334" t="s">
        <v>207</v>
      </c>
      <c r="K132" s="409">
        <v>26.2</v>
      </c>
      <c r="L132" s="360">
        <f t="shared" si="21"/>
        <v>0</v>
      </c>
      <c r="M132" s="334" t="s">
        <v>207</v>
      </c>
      <c r="N132" s="359">
        <f t="shared" si="22"/>
        <v>0</v>
      </c>
      <c r="O132" s="28">
        <v>0.28299999999999997</v>
      </c>
    </row>
    <row r="133" spans="1:16" ht="15.6" x14ac:dyDescent="0.3">
      <c r="A133" s="240"/>
      <c r="B133" s="241"/>
      <c r="C133" s="241"/>
      <c r="D133" s="21">
        <f>SUM(D128:D132)</f>
        <v>0</v>
      </c>
      <c r="E133" s="287" t="s">
        <v>12</v>
      </c>
      <c r="F133" s="198">
        <f>SUM(F128:F132)</f>
        <v>0</v>
      </c>
      <c r="G133" s="234"/>
      <c r="H133" s="334"/>
      <c r="I133" s="334"/>
      <c r="L133" s="360"/>
      <c r="M133" s="334"/>
      <c r="N133" s="359"/>
    </row>
    <row r="134" spans="1:16" ht="31.95" customHeight="1" x14ac:dyDescent="0.25">
      <c r="A134" s="546" t="s">
        <v>394</v>
      </c>
      <c r="B134" s="547"/>
      <c r="C134" s="548"/>
      <c r="D134" s="70"/>
      <c r="E134" s="280"/>
      <c r="F134" s="70"/>
      <c r="G134" s="242"/>
      <c r="H134" s="334"/>
      <c r="I134" s="334"/>
      <c r="J134" s="334"/>
      <c r="K134" s="409"/>
      <c r="L134" s="360"/>
      <c r="M134" s="334"/>
      <c r="N134" s="359"/>
    </row>
    <row r="135" spans="1:16" s="42" customFormat="1" ht="15.6" x14ac:dyDescent="0.3">
      <c r="C135" s="45"/>
      <c r="D135" s="45"/>
      <c r="E135" s="285"/>
      <c r="F135" s="46"/>
      <c r="G135" s="46"/>
      <c r="H135" s="337"/>
      <c r="I135" s="337"/>
      <c r="J135" s="337"/>
      <c r="K135" s="413"/>
      <c r="L135" s="360"/>
      <c r="M135" s="334"/>
      <c r="N135" s="359"/>
      <c r="O135" s="28"/>
    </row>
    <row r="136" spans="1:16" ht="15.6" x14ac:dyDescent="0.3">
      <c r="A136" s="69" t="s">
        <v>219</v>
      </c>
      <c r="B136" s="249"/>
      <c r="C136" s="3"/>
      <c r="D136" s="3"/>
      <c r="E136" s="282"/>
      <c r="F136" s="3"/>
      <c r="G136" s="4"/>
      <c r="H136" s="332"/>
      <c r="I136" s="332"/>
      <c r="J136" s="332"/>
      <c r="K136" s="397"/>
      <c r="L136" s="360"/>
      <c r="M136" s="337"/>
      <c r="N136" s="359"/>
    </row>
    <row r="137" spans="1:16" s="66" customFormat="1" ht="15.6" x14ac:dyDescent="0.3">
      <c r="A137" s="68" t="s">
        <v>1</v>
      </c>
      <c r="B137" s="68" t="s">
        <v>116</v>
      </c>
      <c r="C137" s="67" t="s">
        <v>2</v>
      </c>
      <c r="D137" s="65" t="s">
        <v>109</v>
      </c>
      <c r="E137" s="286" t="s">
        <v>3</v>
      </c>
      <c r="F137" s="68" t="s">
        <v>4</v>
      </c>
      <c r="G137" s="68" t="s">
        <v>5</v>
      </c>
      <c r="H137" s="333"/>
      <c r="I137" s="333"/>
      <c r="L137" s="360"/>
      <c r="M137" s="332" t="s">
        <v>116</v>
      </c>
      <c r="N137" s="359"/>
      <c r="O137" s="77"/>
    </row>
    <row r="138" spans="1:16" ht="16.05" customHeight="1" x14ac:dyDescent="0.25">
      <c r="A138" s="246" t="s">
        <v>220</v>
      </c>
      <c r="B138" s="246" t="s">
        <v>220</v>
      </c>
      <c r="C138" s="23" t="s">
        <v>160</v>
      </c>
      <c r="D138" s="164"/>
      <c r="E138" s="298">
        <v>195</v>
      </c>
      <c r="F138" s="193">
        <f>E138*D138</f>
        <v>0</v>
      </c>
      <c r="G138" s="313">
        <f>IF(D138=0,0,(N138/$N$26))</f>
        <v>0</v>
      </c>
      <c r="H138" s="345"/>
      <c r="I138" s="360">
        <f t="shared" ref="I138:I141" si="33">N138/O138</f>
        <v>0</v>
      </c>
      <c r="J138" s="345" t="s">
        <v>220</v>
      </c>
      <c r="K138" s="409">
        <v>25</v>
      </c>
      <c r="L138" s="360">
        <f t="shared" si="21"/>
        <v>0</v>
      </c>
      <c r="M138" s="383" t="s">
        <v>220</v>
      </c>
      <c r="N138" s="359">
        <f t="shared" si="22"/>
        <v>0</v>
      </c>
      <c r="O138" s="390">
        <v>0.30492000000000002</v>
      </c>
    </row>
    <row r="139" spans="1:16" ht="16.05" customHeight="1" x14ac:dyDescent="0.25">
      <c r="A139" s="457" t="s">
        <v>221</v>
      </c>
      <c r="B139" s="457" t="s">
        <v>221</v>
      </c>
      <c r="C139" s="231" t="s">
        <v>165</v>
      </c>
      <c r="D139" s="164"/>
      <c r="E139" s="298">
        <v>195</v>
      </c>
      <c r="F139" s="193">
        <f>E139*D139</f>
        <v>0</v>
      </c>
      <c r="G139" s="313">
        <f>IF(D139=0,0,(N139/$N$26))</f>
        <v>0</v>
      </c>
      <c r="H139" s="345"/>
      <c r="I139" s="360">
        <f t="shared" si="33"/>
        <v>0</v>
      </c>
      <c r="J139" s="345" t="s">
        <v>221</v>
      </c>
      <c r="K139" s="409">
        <v>25.5</v>
      </c>
      <c r="L139" s="360">
        <f t="shared" si="21"/>
        <v>0</v>
      </c>
      <c r="M139" s="334" t="s">
        <v>221</v>
      </c>
      <c r="N139" s="359">
        <f t="shared" si="22"/>
        <v>0</v>
      </c>
      <c r="O139" s="390">
        <v>0.30492000000000002</v>
      </c>
    </row>
    <row r="140" spans="1:16" ht="16.05" customHeight="1" x14ac:dyDescent="0.25">
      <c r="A140" s="246" t="s">
        <v>222</v>
      </c>
      <c r="B140" s="246" t="s">
        <v>222</v>
      </c>
      <c r="C140" s="231" t="s">
        <v>166</v>
      </c>
      <c r="D140" s="164"/>
      <c r="E140" s="298">
        <v>195</v>
      </c>
      <c r="F140" s="193">
        <f>E140*D140</f>
        <v>0</v>
      </c>
      <c r="G140" s="313">
        <f>IF(D140=0,0,(N140/$N$26))</f>
        <v>0</v>
      </c>
      <c r="H140" s="345"/>
      <c r="I140" s="360">
        <f t="shared" si="33"/>
        <v>0</v>
      </c>
      <c r="J140" s="345" t="s">
        <v>222</v>
      </c>
      <c r="K140" s="409">
        <v>26</v>
      </c>
      <c r="L140" s="360">
        <f t="shared" si="21"/>
        <v>0</v>
      </c>
      <c r="M140" s="334" t="s">
        <v>222</v>
      </c>
      <c r="N140" s="359">
        <f t="shared" si="22"/>
        <v>0</v>
      </c>
      <c r="O140" s="390">
        <v>0.30492000000000002</v>
      </c>
    </row>
    <row r="141" spans="1:16" ht="16.05" customHeight="1" x14ac:dyDescent="0.25">
      <c r="A141" s="246" t="s">
        <v>223</v>
      </c>
      <c r="B141" s="246" t="s">
        <v>223</v>
      </c>
      <c r="C141" s="13" t="s">
        <v>19</v>
      </c>
      <c r="D141" s="170"/>
      <c r="E141" s="299">
        <v>326</v>
      </c>
      <c r="F141" s="194">
        <f>E141*D141</f>
        <v>0</v>
      </c>
      <c r="G141" s="313">
        <f>IF(D141=0,0,(N141/$N$26))</f>
        <v>0</v>
      </c>
      <c r="H141" s="345"/>
      <c r="I141" s="360">
        <f t="shared" si="33"/>
        <v>0</v>
      </c>
      <c r="J141" s="334" t="s">
        <v>223</v>
      </c>
      <c r="K141" s="409">
        <v>15</v>
      </c>
      <c r="L141" s="360">
        <f t="shared" si="21"/>
        <v>0</v>
      </c>
      <c r="M141" s="334" t="s">
        <v>223</v>
      </c>
      <c r="N141" s="359">
        <f t="shared" si="22"/>
        <v>0</v>
      </c>
      <c r="O141" s="391">
        <v>0.14607200000000001</v>
      </c>
      <c r="P141" s="429" t="s">
        <v>259</v>
      </c>
    </row>
    <row r="142" spans="1:16" ht="15.6" x14ac:dyDescent="0.3">
      <c r="A142" s="240"/>
      <c r="B142" s="241"/>
      <c r="C142" s="241"/>
      <c r="D142" s="21">
        <f>SUM(D138:D141)</f>
        <v>0</v>
      </c>
      <c r="E142" s="287" t="s">
        <v>12</v>
      </c>
      <c r="F142" s="198">
        <f>SUM(F138:F141)</f>
        <v>0</v>
      </c>
      <c r="G142" s="234"/>
      <c r="H142" s="334"/>
      <c r="I142" s="360"/>
      <c r="L142" s="360"/>
      <c r="M142" s="334"/>
      <c r="N142" s="359"/>
      <c r="O142" s="391"/>
    </row>
    <row r="143" spans="1:16" ht="31.95" customHeight="1" x14ac:dyDescent="0.25">
      <c r="A143" s="546" t="s">
        <v>180</v>
      </c>
      <c r="B143" s="547"/>
      <c r="C143" s="548"/>
      <c r="D143" s="70"/>
      <c r="E143" s="280"/>
      <c r="F143" s="70"/>
      <c r="G143" s="242"/>
      <c r="H143" s="334"/>
      <c r="I143" s="334"/>
      <c r="J143" s="334"/>
      <c r="K143" s="409"/>
      <c r="L143" s="360"/>
      <c r="M143" s="334"/>
      <c r="N143" s="359"/>
      <c r="O143" s="391"/>
    </row>
    <row r="144" spans="1:16" s="42" customFormat="1" ht="15.6" x14ac:dyDescent="0.3">
      <c r="C144" s="45"/>
      <c r="D144" s="45"/>
      <c r="E144" s="285"/>
      <c r="F144" s="46"/>
      <c r="G144" s="46"/>
      <c r="H144" s="337"/>
      <c r="I144" s="337"/>
      <c r="J144" s="337"/>
      <c r="K144" s="413"/>
      <c r="L144" s="360"/>
      <c r="M144" s="334"/>
      <c r="N144" s="359"/>
      <c r="O144" s="28"/>
    </row>
    <row r="145" spans="1:15" ht="15.6" x14ac:dyDescent="0.3">
      <c r="A145" s="69" t="s">
        <v>388</v>
      </c>
      <c r="B145" s="249"/>
      <c r="C145" s="3"/>
      <c r="D145" s="3"/>
      <c r="E145" s="282"/>
      <c r="F145" s="3"/>
      <c r="G145" s="4"/>
      <c r="H145" s="332"/>
      <c r="I145" s="332"/>
      <c r="J145" s="332"/>
      <c r="K145" s="397"/>
      <c r="L145" s="360"/>
      <c r="M145" s="337"/>
      <c r="N145" s="359"/>
    </row>
    <row r="146" spans="1:15" s="66" customFormat="1" ht="15.6" x14ac:dyDescent="0.3">
      <c r="A146" s="68" t="s">
        <v>1</v>
      </c>
      <c r="B146" s="68" t="s">
        <v>116</v>
      </c>
      <c r="C146" s="67" t="s">
        <v>2</v>
      </c>
      <c r="D146" s="65" t="s">
        <v>109</v>
      </c>
      <c r="E146" s="286" t="s">
        <v>3</v>
      </c>
      <c r="F146" s="68" t="s">
        <v>4</v>
      </c>
      <c r="G146" s="68" t="s">
        <v>5</v>
      </c>
      <c r="H146" s="333"/>
      <c r="I146" s="333"/>
      <c r="L146" s="360"/>
      <c r="M146" s="332" t="s">
        <v>116</v>
      </c>
      <c r="N146" s="359"/>
      <c r="O146" s="77"/>
    </row>
    <row r="147" spans="1:15" ht="16.05" customHeight="1" x14ac:dyDescent="0.25">
      <c r="A147" s="246" t="s">
        <v>382</v>
      </c>
      <c r="B147" s="246" t="s">
        <v>382</v>
      </c>
      <c r="C147" s="23" t="s">
        <v>355</v>
      </c>
      <c r="D147" s="164"/>
      <c r="E147" s="298">
        <v>190</v>
      </c>
      <c r="F147" s="193">
        <f>E147*D147</f>
        <v>0</v>
      </c>
      <c r="G147" s="313">
        <f>IF(D147=0,0,(N147/$N$26))</f>
        <v>0</v>
      </c>
      <c r="H147" s="345"/>
      <c r="I147" s="360">
        <f t="shared" ref="I147:I148" si="34">N147/O147</f>
        <v>0</v>
      </c>
      <c r="J147" s="345" t="str">
        <f>B147</f>
        <v>D-XJ-01XS</v>
      </c>
      <c r="K147" s="409">
        <v>21.4</v>
      </c>
      <c r="L147" s="360">
        <f t="shared" si="21"/>
        <v>0</v>
      </c>
      <c r="M147" s="538" t="str">
        <f>J147</f>
        <v>D-XJ-01XS</v>
      </c>
      <c r="N147" s="359">
        <f t="shared" ref="N147:N148" si="35">D147*O147</f>
        <v>0</v>
      </c>
      <c r="O147" s="390">
        <v>0.192</v>
      </c>
    </row>
    <row r="148" spans="1:15" ht="16.05" customHeight="1" x14ac:dyDescent="0.25">
      <c r="A148" s="457" t="s">
        <v>383</v>
      </c>
      <c r="B148" s="457" t="s">
        <v>383</v>
      </c>
      <c r="C148" s="247" t="s">
        <v>356</v>
      </c>
      <c r="D148" s="164"/>
      <c r="E148" s="298">
        <v>190</v>
      </c>
      <c r="F148" s="193">
        <f>E148*D148</f>
        <v>0</v>
      </c>
      <c r="G148" s="313">
        <f>IF(D148=0,0,(N148/$N$26))</f>
        <v>0</v>
      </c>
      <c r="H148" s="345"/>
      <c r="I148" s="360">
        <f t="shared" si="34"/>
        <v>0</v>
      </c>
      <c r="J148" s="345" t="str">
        <f>B148</f>
        <v>D-XJ-01S</v>
      </c>
      <c r="K148" s="409">
        <v>21.4</v>
      </c>
      <c r="L148" s="360">
        <f t="shared" si="21"/>
        <v>0</v>
      </c>
      <c r="M148" s="538" t="str">
        <f>J148</f>
        <v>D-XJ-01S</v>
      </c>
      <c r="N148" s="359">
        <f t="shared" si="35"/>
        <v>0</v>
      </c>
      <c r="O148" s="390">
        <v>0.24979999999999999</v>
      </c>
    </row>
    <row r="149" spans="1:15" ht="15.6" x14ac:dyDescent="0.3">
      <c r="A149" s="240"/>
      <c r="B149" s="241"/>
      <c r="C149" s="241"/>
      <c r="D149" s="21">
        <f>SUM(D145:D148)</f>
        <v>0</v>
      </c>
      <c r="E149" s="287" t="s">
        <v>12</v>
      </c>
      <c r="F149" s="198">
        <f>SUM(F145:F148)</f>
        <v>0</v>
      </c>
      <c r="G149" s="234"/>
      <c r="H149" s="334"/>
      <c r="I149" s="360"/>
      <c r="L149" s="360"/>
      <c r="M149" s="334"/>
      <c r="N149" s="359"/>
      <c r="O149" s="391"/>
    </row>
    <row r="150" spans="1:15" ht="31.95" customHeight="1" x14ac:dyDescent="0.25">
      <c r="A150" s="546" t="s">
        <v>180</v>
      </c>
      <c r="B150" s="547"/>
      <c r="C150" s="548"/>
      <c r="D150" s="70"/>
      <c r="E150" s="280"/>
      <c r="F150" s="70"/>
      <c r="G150" s="242"/>
      <c r="H150" s="334"/>
      <c r="I150" s="334"/>
      <c r="J150" s="334"/>
      <c r="K150" s="409"/>
      <c r="L150" s="360"/>
      <c r="M150" s="334"/>
      <c r="N150" s="359"/>
      <c r="O150" s="391"/>
    </row>
    <row r="151" spans="1:15" s="42" customFormat="1" ht="15.6" x14ac:dyDescent="0.3">
      <c r="C151" s="45"/>
      <c r="D151" s="45"/>
      <c r="E151" s="285"/>
      <c r="F151" s="46"/>
      <c r="G151" s="46"/>
      <c r="H151" s="337"/>
      <c r="I151" s="337"/>
      <c r="J151" s="337"/>
      <c r="K151" s="413"/>
      <c r="L151" s="360"/>
      <c r="M151" s="334"/>
      <c r="N151" s="359"/>
      <c r="O151" s="28"/>
    </row>
    <row r="152" spans="1:15" ht="15.6" x14ac:dyDescent="0.3">
      <c r="A152" s="69" t="s">
        <v>384</v>
      </c>
      <c r="B152" s="249"/>
      <c r="C152" s="3"/>
      <c r="D152" s="3"/>
      <c r="E152" s="282"/>
      <c r="F152" s="3"/>
      <c r="G152" s="4"/>
      <c r="H152" s="332"/>
      <c r="I152" s="332"/>
      <c r="J152" s="332"/>
      <c r="K152" s="397"/>
      <c r="L152" s="360"/>
      <c r="M152" s="337"/>
      <c r="N152" s="359"/>
    </row>
    <row r="153" spans="1:15" s="66" customFormat="1" ht="15.6" x14ac:dyDescent="0.3">
      <c r="A153" s="68" t="s">
        <v>1</v>
      </c>
      <c r="B153" s="68" t="s">
        <v>116</v>
      </c>
      <c r="C153" s="67" t="s">
        <v>2</v>
      </c>
      <c r="D153" s="65" t="s">
        <v>109</v>
      </c>
      <c r="E153" s="286" t="s">
        <v>3</v>
      </c>
      <c r="F153" s="68" t="s">
        <v>4</v>
      </c>
      <c r="G153" s="68" t="s">
        <v>5</v>
      </c>
      <c r="H153" s="333"/>
      <c r="I153" s="333"/>
      <c r="L153" s="360"/>
      <c r="M153" s="332" t="s">
        <v>116</v>
      </c>
      <c r="N153" s="359"/>
      <c r="O153" s="77"/>
    </row>
    <row r="154" spans="1:15" ht="16.05" customHeight="1" x14ac:dyDescent="0.25">
      <c r="A154" s="246" t="s">
        <v>385</v>
      </c>
      <c r="B154" s="246" t="str">
        <f>A154</f>
        <v>K3-02</v>
      </c>
      <c r="C154" s="23" t="s">
        <v>355</v>
      </c>
      <c r="D154" s="164"/>
      <c r="E154" s="298">
        <v>195</v>
      </c>
      <c r="F154" s="193">
        <f>E154*D154</f>
        <v>0</v>
      </c>
      <c r="G154" s="313">
        <f>IF(D154=0,0,(N154/$N$26))</f>
        <v>0</v>
      </c>
      <c r="H154" s="345"/>
      <c r="I154" s="360">
        <f t="shared" ref="I154" si="36">N154/O154</f>
        <v>0</v>
      </c>
      <c r="J154" s="345" t="str">
        <f>B154</f>
        <v>K3-02</v>
      </c>
      <c r="K154" s="409">
        <v>13.5</v>
      </c>
      <c r="L154" s="360">
        <f t="shared" si="21"/>
        <v>0</v>
      </c>
      <c r="M154" s="538" t="str">
        <f>J154</f>
        <v>K3-02</v>
      </c>
      <c r="N154" s="359">
        <f t="shared" ref="N154" si="37">D154*O154</f>
        <v>0</v>
      </c>
      <c r="O154" s="390">
        <v>0.18</v>
      </c>
    </row>
    <row r="155" spans="1:15" ht="15.6" x14ac:dyDescent="0.3">
      <c r="A155" s="240"/>
      <c r="B155" s="241"/>
      <c r="C155" s="241"/>
      <c r="D155" s="14">
        <f>SUM(D154)</f>
        <v>0</v>
      </c>
      <c r="E155" s="287" t="s">
        <v>12</v>
      </c>
      <c r="F155" s="197">
        <f>SUM(F154)</f>
        <v>0</v>
      </c>
      <c r="G155" s="15"/>
      <c r="H155" s="335"/>
      <c r="I155" s="335"/>
      <c r="L155" s="360"/>
      <c r="M155" s="334"/>
      <c r="N155" s="359"/>
      <c r="O155" s="146"/>
    </row>
    <row r="156" spans="1:15" ht="31.95" customHeight="1" x14ac:dyDescent="0.25">
      <c r="A156" s="546" t="s">
        <v>180</v>
      </c>
      <c r="B156" s="547"/>
      <c r="C156" s="548"/>
      <c r="D156" s="70"/>
      <c r="E156" s="280"/>
      <c r="F156" s="70"/>
      <c r="G156" s="242"/>
      <c r="H156" s="334"/>
      <c r="I156" s="334"/>
      <c r="J156" s="334"/>
      <c r="K156" s="409"/>
      <c r="L156" s="360"/>
      <c r="M156" s="334"/>
      <c r="N156" s="359"/>
      <c r="O156" s="391"/>
    </row>
    <row r="157" spans="1:15" s="42" customFormat="1" ht="15.6" x14ac:dyDescent="0.3">
      <c r="C157" s="45"/>
      <c r="D157" s="45"/>
      <c r="E157" s="285"/>
      <c r="F157" s="46"/>
      <c r="G157" s="46"/>
      <c r="H157" s="337"/>
      <c r="I157" s="337"/>
      <c r="J157" s="337"/>
      <c r="K157" s="413"/>
      <c r="L157" s="360"/>
      <c r="M157" s="334"/>
      <c r="N157" s="359"/>
      <c r="O157" s="28"/>
    </row>
    <row r="158" spans="1:15" ht="15.75" customHeight="1" x14ac:dyDescent="0.3">
      <c r="A158" s="69" t="s">
        <v>314</v>
      </c>
      <c r="B158" s="249"/>
      <c r="C158" s="3"/>
      <c r="D158" s="3"/>
      <c r="E158" s="282"/>
      <c r="F158" s="3"/>
      <c r="G158" s="4"/>
      <c r="H158" s="332"/>
      <c r="I158" s="332"/>
      <c r="J158" s="332"/>
      <c r="K158" s="397"/>
      <c r="L158" s="360"/>
      <c r="M158" s="337"/>
      <c r="N158" s="359"/>
    </row>
    <row r="159" spans="1:15" s="66" customFormat="1" ht="15.6" x14ac:dyDescent="0.3">
      <c r="A159" s="455" t="s">
        <v>1</v>
      </c>
      <c r="B159" s="456" t="s">
        <v>116</v>
      </c>
      <c r="C159" s="67" t="s">
        <v>2</v>
      </c>
      <c r="D159" s="65" t="s">
        <v>109</v>
      </c>
      <c r="E159" s="286" t="s">
        <v>3</v>
      </c>
      <c r="F159" s="68" t="s">
        <v>4</v>
      </c>
      <c r="G159" s="68" t="s">
        <v>5</v>
      </c>
      <c r="H159" s="333"/>
      <c r="I159" s="333"/>
      <c r="L159" s="360"/>
      <c r="M159" s="332" t="s">
        <v>116</v>
      </c>
      <c r="N159" s="359"/>
      <c r="O159" s="77"/>
    </row>
    <row r="160" spans="1:15" ht="16.05" customHeight="1" x14ac:dyDescent="0.25">
      <c r="A160" s="457" t="s">
        <v>307</v>
      </c>
      <c r="B160" s="457" t="s">
        <v>307</v>
      </c>
      <c r="C160" s="23" t="s">
        <v>311</v>
      </c>
      <c r="D160" s="164"/>
      <c r="E160" s="298">
        <v>155</v>
      </c>
      <c r="F160" s="193">
        <f>E160*D160</f>
        <v>0</v>
      </c>
      <c r="G160" s="313">
        <f>IF(D160=0,0,(N160/$N$26))</f>
        <v>0</v>
      </c>
      <c r="H160" s="345"/>
      <c r="I160" s="360">
        <f>D160</f>
        <v>0</v>
      </c>
      <c r="J160" s="345" t="s">
        <v>307</v>
      </c>
      <c r="K160" s="409">
        <v>12</v>
      </c>
      <c r="L160" s="360">
        <f>K160*D160</f>
        <v>0</v>
      </c>
      <c r="M160" s="345" t="s">
        <v>307</v>
      </c>
      <c r="N160" s="359">
        <f>D160*O160</f>
        <v>0</v>
      </c>
      <c r="O160" s="390">
        <v>8.3000000000000004E-2</v>
      </c>
    </row>
    <row r="161" spans="1:22" ht="16.05" customHeight="1" x14ac:dyDescent="0.25">
      <c r="A161" s="457" t="s">
        <v>308</v>
      </c>
      <c r="B161" s="457" t="s">
        <v>308</v>
      </c>
      <c r="C161" s="481" t="s">
        <v>312</v>
      </c>
      <c r="D161" s="164"/>
      <c r="E161" s="298">
        <v>155</v>
      </c>
      <c r="F161" s="193">
        <f>E161*D161</f>
        <v>0</v>
      </c>
      <c r="G161" s="313">
        <f>IF(D161=0,0,(N161/$N$26))</f>
        <v>0</v>
      </c>
      <c r="H161" s="345"/>
      <c r="I161" s="360">
        <f t="shared" ref="I161:I163" si="38">D161</f>
        <v>0</v>
      </c>
      <c r="J161" s="345" t="s">
        <v>308</v>
      </c>
      <c r="K161" s="409">
        <v>13</v>
      </c>
      <c r="L161" s="360">
        <f t="shared" ref="L161:L163" si="39">K161*D161</f>
        <v>0</v>
      </c>
      <c r="M161" s="345" t="s">
        <v>308</v>
      </c>
      <c r="N161" s="359">
        <f t="shared" ref="N161:N163" si="40">D161*O161</f>
        <v>0</v>
      </c>
      <c r="O161" s="390">
        <v>8.3000000000000004E-2</v>
      </c>
    </row>
    <row r="162" spans="1:22" ht="16.05" customHeight="1" x14ac:dyDescent="0.25">
      <c r="A162" s="457" t="s">
        <v>309</v>
      </c>
      <c r="B162" s="246" t="s">
        <v>309</v>
      </c>
      <c r="C162" s="481" t="s">
        <v>313</v>
      </c>
      <c r="D162" s="164"/>
      <c r="E162" s="298">
        <v>175</v>
      </c>
      <c r="F162" s="193">
        <f>E162*D162</f>
        <v>0</v>
      </c>
      <c r="G162" s="313">
        <f>IF(D162=0,0,(N162/$N$26))</f>
        <v>0</v>
      </c>
      <c r="H162" s="345"/>
      <c r="I162" s="360">
        <f t="shared" si="38"/>
        <v>0</v>
      </c>
      <c r="J162" s="345" t="s">
        <v>309</v>
      </c>
      <c r="K162" s="409">
        <v>14</v>
      </c>
      <c r="L162" s="360">
        <f t="shared" si="39"/>
        <v>0</v>
      </c>
      <c r="M162" s="345" t="s">
        <v>309</v>
      </c>
      <c r="N162" s="359">
        <f t="shared" si="40"/>
        <v>0</v>
      </c>
      <c r="O162" s="390">
        <v>0.13400000000000001</v>
      </c>
    </row>
    <row r="163" spans="1:22" ht="16.05" customHeight="1" x14ac:dyDescent="0.25">
      <c r="A163" s="457" t="s">
        <v>310</v>
      </c>
      <c r="B163" s="246" t="s">
        <v>310</v>
      </c>
      <c r="C163" s="247" t="s">
        <v>368</v>
      </c>
      <c r="D163" s="480"/>
      <c r="E163" s="299">
        <v>175</v>
      </c>
      <c r="F163" s="193">
        <f t="shared" ref="F163" si="41">E163*D163</f>
        <v>0</v>
      </c>
      <c r="G163" s="313">
        <f t="shared" ref="G163" si="42">IF(D163=0,0,(N163/$N$26))</f>
        <v>0</v>
      </c>
      <c r="H163" s="345"/>
      <c r="I163" s="360">
        <f t="shared" si="38"/>
        <v>0</v>
      </c>
      <c r="J163" s="345" t="s">
        <v>310</v>
      </c>
      <c r="K163" s="409">
        <v>15</v>
      </c>
      <c r="L163" s="360">
        <f t="shared" si="39"/>
        <v>0</v>
      </c>
      <c r="M163" s="345" t="s">
        <v>310</v>
      </c>
      <c r="N163" s="359">
        <f t="shared" si="40"/>
        <v>0</v>
      </c>
      <c r="O163" s="390">
        <v>0.13400000000000001</v>
      </c>
    </row>
    <row r="164" spans="1:22" ht="15.6" x14ac:dyDescent="0.3">
      <c r="A164" s="240"/>
      <c r="B164" s="241"/>
      <c r="C164" s="241"/>
      <c r="D164" s="21">
        <f>SUM(D160:D163)</f>
        <v>0</v>
      </c>
      <c r="E164" s="287" t="s">
        <v>12</v>
      </c>
      <c r="F164" s="198">
        <f>SUM(F160:F163)</f>
        <v>0</v>
      </c>
      <c r="G164" s="234"/>
      <c r="H164" s="334"/>
      <c r="I164" s="360"/>
      <c r="L164" s="360"/>
      <c r="M164" s="334"/>
      <c r="N164" s="359"/>
      <c r="O164" s="391"/>
    </row>
    <row r="165" spans="1:22" ht="31.95" customHeight="1" x14ac:dyDescent="0.25">
      <c r="A165" s="546" t="s">
        <v>315</v>
      </c>
      <c r="B165" s="547"/>
      <c r="C165" s="548"/>
      <c r="D165" s="70"/>
      <c r="E165" s="280"/>
      <c r="F165" s="70"/>
      <c r="G165" s="242"/>
      <c r="H165" s="334"/>
      <c r="I165" s="334"/>
      <c r="J165" s="334"/>
      <c r="K165" s="409"/>
      <c r="L165" s="360"/>
      <c r="M165" s="334"/>
      <c r="N165" s="359"/>
      <c r="O165" s="391"/>
    </row>
    <row r="166" spans="1:22" s="42" customFormat="1" ht="15.6" x14ac:dyDescent="0.3">
      <c r="C166" s="45"/>
      <c r="D166" s="45"/>
      <c r="E166" s="285"/>
      <c r="F166" s="46"/>
      <c r="G166" s="46"/>
      <c r="H166" s="337"/>
      <c r="I166" s="337"/>
      <c r="J166" s="337"/>
      <c r="K166" s="413"/>
      <c r="L166" s="360"/>
      <c r="M166" s="334"/>
      <c r="N166" s="359"/>
      <c r="O166" s="28"/>
    </row>
    <row r="167" spans="1:22" ht="16.05" customHeight="1" x14ac:dyDescent="0.3">
      <c r="A167" s="69" t="s">
        <v>290</v>
      </c>
      <c r="B167" s="249"/>
      <c r="C167" s="3"/>
      <c r="D167" s="3"/>
      <c r="E167" s="282"/>
      <c r="F167" s="3"/>
      <c r="G167" s="4"/>
      <c r="H167" s="334"/>
      <c r="I167" s="334"/>
      <c r="J167" s="334"/>
      <c r="K167" s="409"/>
      <c r="L167" s="360"/>
      <c r="M167" s="334"/>
      <c r="N167" s="359"/>
      <c r="O167" s="391"/>
    </row>
    <row r="168" spans="1:22" ht="31.95" customHeight="1" x14ac:dyDescent="0.25">
      <c r="A168" s="63" t="s">
        <v>1</v>
      </c>
      <c r="B168" s="250" t="s">
        <v>116</v>
      </c>
      <c r="C168" s="67" t="s">
        <v>361</v>
      </c>
      <c r="D168" s="65" t="s">
        <v>109</v>
      </c>
      <c r="E168" s="286" t="s">
        <v>3</v>
      </c>
      <c r="F168" s="475" t="s">
        <v>4</v>
      </c>
      <c r="G168" s="68" t="s">
        <v>5</v>
      </c>
      <c r="H168" s="334"/>
      <c r="I168" s="334"/>
      <c r="J168" s="334"/>
      <c r="K168" s="409"/>
      <c r="L168" s="360"/>
      <c r="M168" s="334"/>
      <c r="N168" s="359"/>
      <c r="O168" s="391"/>
    </row>
    <row r="169" spans="1:22" ht="16.05" customHeight="1" x14ac:dyDescent="0.25">
      <c r="A169" s="443" t="s">
        <v>319</v>
      </c>
      <c r="B169" s="443" t="s">
        <v>291</v>
      </c>
      <c r="C169" s="11" t="s">
        <v>360</v>
      </c>
      <c r="D169" s="173"/>
      <c r="E169" s="302">
        <v>268</v>
      </c>
      <c r="F169" s="476">
        <f t="shared" ref="F169:F172" si="43">E169*D169</f>
        <v>0</v>
      </c>
      <c r="G169" s="313">
        <f t="shared" ref="G169:G172" si="44">IF(D169=0,0,(N169/$N$26))</f>
        <v>0</v>
      </c>
      <c r="H169" s="334"/>
      <c r="I169" s="360">
        <f>N169*D169</f>
        <v>0</v>
      </c>
      <c r="J169" s="334" t="s">
        <v>293</v>
      </c>
      <c r="K169" s="409">
        <v>18</v>
      </c>
      <c r="L169" s="360">
        <f>K169*D169</f>
        <v>0</v>
      </c>
      <c r="M169" s="334" t="s">
        <v>293</v>
      </c>
      <c r="N169" s="359">
        <f t="shared" si="22"/>
        <v>0</v>
      </c>
      <c r="O169" s="391">
        <v>0.33100000000000002</v>
      </c>
    </row>
    <row r="170" spans="1:22" ht="16.05" hidden="1" customHeight="1" x14ac:dyDescent="0.25">
      <c r="A170" s="443" t="s">
        <v>320</v>
      </c>
      <c r="B170" s="443" t="s">
        <v>292</v>
      </c>
      <c r="C170" s="11" t="s">
        <v>294</v>
      </c>
      <c r="D170" s="173"/>
      <c r="E170" s="302">
        <v>268</v>
      </c>
      <c r="F170" s="476">
        <f t="shared" si="43"/>
        <v>0</v>
      </c>
      <c r="G170" s="313">
        <f t="shared" si="44"/>
        <v>0</v>
      </c>
      <c r="H170" s="334"/>
      <c r="I170" s="360">
        <f t="shared" ref="I170:I171" si="45">N170*D170</f>
        <v>0</v>
      </c>
      <c r="J170" s="334" t="s">
        <v>294</v>
      </c>
      <c r="K170" s="409">
        <v>18</v>
      </c>
      <c r="L170" s="360">
        <f t="shared" ref="L170:L172" si="46">K170*D170</f>
        <v>0</v>
      </c>
      <c r="M170" s="334" t="s">
        <v>294</v>
      </c>
      <c r="N170" s="359">
        <f>D170*O170</f>
        <v>0</v>
      </c>
      <c r="O170" s="391">
        <v>0.33100000000000002</v>
      </c>
    </row>
    <row r="171" spans="1:22" ht="16.05" customHeight="1" x14ac:dyDescent="0.25">
      <c r="A171" s="443" t="s">
        <v>321</v>
      </c>
      <c r="B171" s="443" t="s">
        <v>316</v>
      </c>
      <c r="C171" s="11" t="s">
        <v>317</v>
      </c>
      <c r="D171" s="173"/>
      <c r="E171" s="302">
        <v>85</v>
      </c>
      <c r="F171" s="476">
        <f t="shared" si="43"/>
        <v>0</v>
      </c>
      <c r="G171" s="313">
        <f t="shared" si="44"/>
        <v>0</v>
      </c>
      <c r="H171" s="334"/>
      <c r="I171" s="360">
        <f t="shared" si="45"/>
        <v>0</v>
      </c>
      <c r="J171" s="334" t="s">
        <v>295</v>
      </c>
      <c r="K171" s="409">
        <v>2</v>
      </c>
      <c r="L171" s="360">
        <f t="shared" si="46"/>
        <v>0</v>
      </c>
      <c r="M171" s="334" t="s">
        <v>295</v>
      </c>
      <c r="N171" s="359">
        <f>D171*O171</f>
        <v>0</v>
      </c>
      <c r="O171" s="391">
        <v>0.02</v>
      </c>
    </row>
    <row r="172" spans="1:22" s="16" customFormat="1" ht="16.05" customHeight="1" x14ac:dyDescent="0.25">
      <c r="A172" s="466" t="s">
        <v>296</v>
      </c>
      <c r="B172" s="466" t="s">
        <v>296</v>
      </c>
      <c r="C172" s="467" t="s">
        <v>318</v>
      </c>
      <c r="D172" s="474"/>
      <c r="E172" s="468">
        <v>220</v>
      </c>
      <c r="F172" s="476">
        <f t="shared" si="43"/>
        <v>0</v>
      </c>
      <c r="G172" s="313">
        <f t="shared" si="44"/>
        <v>0</v>
      </c>
      <c r="H172" s="340"/>
      <c r="I172" s="360">
        <f>D172</f>
        <v>0</v>
      </c>
      <c r="J172" s="340" t="s">
        <v>296</v>
      </c>
      <c r="K172" s="416">
        <v>4.5999999999999996</v>
      </c>
      <c r="L172" s="360">
        <f t="shared" si="46"/>
        <v>0</v>
      </c>
      <c r="M172" s="334" t="s">
        <v>296</v>
      </c>
      <c r="N172" s="359">
        <f>D172*O172</f>
        <v>0</v>
      </c>
      <c r="O172" s="391">
        <v>2.5000000000000001E-2</v>
      </c>
    </row>
    <row r="173" spans="1:22" s="16" customFormat="1" ht="15.6" x14ac:dyDescent="0.3">
      <c r="A173" s="240"/>
      <c r="B173" s="241"/>
      <c r="C173" s="241"/>
      <c r="D173" s="14">
        <f>SUM(D169:D172)</f>
        <v>0</v>
      </c>
      <c r="E173" s="287" t="s">
        <v>12</v>
      </c>
      <c r="F173" s="318">
        <f>SUM(F169:F172)</f>
        <v>0</v>
      </c>
      <c r="G173" s="15"/>
      <c r="H173" s="340"/>
      <c r="I173" s="340"/>
      <c r="J173" s="340"/>
      <c r="K173" s="416"/>
      <c r="L173" s="360"/>
      <c r="M173" s="334"/>
      <c r="N173" s="359"/>
      <c r="O173" s="391"/>
    </row>
    <row r="174" spans="1:22" ht="31.95" customHeight="1" x14ac:dyDescent="0.25">
      <c r="A174" s="546" t="s">
        <v>404</v>
      </c>
      <c r="B174" s="547"/>
      <c r="C174" s="548"/>
      <c r="D174" s="70"/>
      <c r="E174" s="280"/>
      <c r="F174" s="70"/>
      <c r="G174" s="242"/>
      <c r="H174" s="334"/>
      <c r="I174" s="334"/>
      <c r="J174" s="334"/>
      <c r="K174" s="409"/>
      <c r="L174" s="360"/>
      <c r="M174" s="334"/>
      <c r="N174" s="359"/>
      <c r="O174" s="391"/>
    </row>
    <row r="175" spans="1:22" s="16" customFormat="1" ht="15.6" x14ac:dyDescent="0.25">
      <c r="A175" s="470"/>
      <c r="B175" s="470"/>
      <c r="C175" s="470"/>
      <c r="D175" s="471"/>
      <c r="E175" s="472"/>
      <c r="F175" s="471"/>
      <c r="G175" s="471"/>
      <c r="H175" s="340"/>
      <c r="I175" s="340"/>
      <c r="J175" s="340"/>
      <c r="K175" s="416"/>
      <c r="L175" s="360"/>
      <c r="M175" s="334"/>
      <c r="N175" s="359"/>
      <c r="O175" s="473"/>
    </row>
    <row r="176" spans="1:22" ht="15.6" x14ac:dyDescent="0.3">
      <c r="A176" s="69" t="s">
        <v>274</v>
      </c>
      <c r="B176" s="249"/>
      <c r="C176" s="2"/>
      <c r="D176" s="3"/>
      <c r="E176" s="282"/>
      <c r="F176" s="3"/>
      <c r="G176" s="4"/>
      <c r="H176" s="332"/>
      <c r="I176" s="332"/>
      <c r="J176" s="332"/>
      <c r="K176" s="397"/>
      <c r="L176" s="360"/>
      <c r="M176" s="340"/>
      <c r="N176" s="359"/>
      <c r="O176" s="391"/>
      <c r="T176" s="429" t="s">
        <v>409</v>
      </c>
      <c r="U176" s="429"/>
      <c r="V176" s="429"/>
    </row>
    <row r="177" spans="1:23" s="66" customFormat="1" ht="15.6" x14ac:dyDescent="0.3">
      <c r="A177" s="63" t="s">
        <v>1</v>
      </c>
      <c r="B177" s="250" t="s">
        <v>116</v>
      </c>
      <c r="C177" s="67" t="s">
        <v>361</v>
      </c>
      <c r="D177" s="65" t="s">
        <v>109</v>
      </c>
      <c r="E177" s="286" t="s">
        <v>3</v>
      </c>
      <c r="F177" s="68" t="s">
        <v>4</v>
      </c>
      <c r="G177" s="68" t="s">
        <v>5</v>
      </c>
      <c r="H177" s="333"/>
      <c r="I177" s="333"/>
      <c r="J177" s="333"/>
      <c r="K177" s="411"/>
      <c r="L177" s="360"/>
      <c r="M177" s="332" t="s">
        <v>116</v>
      </c>
      <c r="N177" s="359"/>
      <c r="O177" s="391"/>
      <c r="Q177" s="543"/>
      <c r="R177" s="388"/>
      <c r="T177" s="429" t="s">
        <v>410</v>
      </c>
      <c r="U177" s="429"/>
      <c r="V177" s="429"/>
    </row>
    <row r="178" spans="1:23" ht="16.5" customHeight="1" x14ac:dyDescent="0.25">
      <c r="A178" s="443" t="s">
        <v>256</v>
      </c>
      <c r="B178" s="443" t="s">
        <v>256</v>
      </c>
      <c r="C178" s="11" t="s">
        <v>362</v>
      </c>
      <c r="D178" s="173"/>
      <c r="E178" s="302">
        <v>141.75</v>
      </c>
      <c r="F178" s="193">
        <f t="shared" ref="F178:F182" si="47">E178*D178</f>
        <v>0</v>
      </c>
      <c r="G178" s="313">
        <f t="shared" ref="G178:G184" si="48">IF(D178=0,0,(N178/$N$26))</f>
        <v>0</v>
      </c>
      <c r="H178" s="345"/>
      <c r="I178" s="360">
        <f t="shared" ref="I178:I179" si="49">D178*1</f>
        <v>0</v>
      </c>
      <c r="J178" s="345" t="s">
        <v>278</v>
      </c>
      <c r="K178" s="409">
        <f>9.1</f>
        <v>9.1</v>
      </c>
      <c r="L178" s="360">
        <f>K178*D178</f>
        <v>0</v>
      </c>
      <c r="M178" s="383" t="s">
        <v>369</v>
      </c>
      <c r="N178" s="394">
        <f>O178*D178</f>
        <v>0</v>
      </c>
      <c r="O178" s="391">
        <v>5.9839999999999997E-2</v>
      </c>
      <c r="Q178" s="429" t="s">
        <v>269</v>
      </c>
      <c r="R178" s="389"/>
      <c r="T178" s="544" t="s">
        <v>411</v>
      </c>
      <c r="U178" s="544" t="s">
        <v>412</v>
      </c>
      <c r="V178" s="544" t="s">
        <v>413</v>
      </c>
    </row>
    <row r="179" spans="1:23" ht="16.05" customHeight="1" x14ac:dyDescent="0.3">
      <c r="A179" s="443" t="s">
        <v>324</v>
      </c>
      <c r="B179" s="443" t="s">
        <v>324</v>
      </c>
      <c r="C179" s="11" t="s">
        <v>363</v>
      </c>
      <c r="D179" s="173"/>
      <c r="E179" s="302">
        <v>141.75</v>
      </c>
      <c r="F179" s="193">
        <f t="shared" si="47"/>
        <v>0</v>
      </c>
      <c r="G179" s="313">
        <f t="shared" si="48"/>
        <v>0</v>
      </c>
      <c r="H179" s="345"/>
      <c r="I179" s="360">
        <f t="shared" si="49"/>
        <v>0</v>
      </c>
      <c r="J179" s="345" t="s">
        <v>279</v>
      </c>
      <c r="K179" s="409">
        <v>10.1</v>
      </c>
      <c r="L179" s="360">
        <f t="shared" si="21"/>
        <v>0</v>
      </c>
      <c r="M179" s="345" t="s">
        <v>282</v>
      </c>
      <c r="N179" s="394">
        <f t="shared" ref="N179:N184" si="50">O179*D179</f>
        <v>0</v>
      </c>
      <c r="O179" s="392">
        <v>6.0720000000000003E-2</v>
      </c>
      <c r="Q179" s="429" t="s">
        <v>270</v>
      </c>
      <c r="R179" s="389"/>
      <c r="T179" s="1">
        <v>44</v>
      </c>
      <c r="U179" s="1">
        <v>40</v>
      </c>
      <c r="V179" s="1">
        <v>34</v>
      </c>
      <c r="W179" s="1">
        <f>T179*U179*V179/1000000</f>
        <v>5.9839999999999997E-2</v>
      </c>
    </row>
    <row r="180" spans="1:23" ht="16.05" customHeight="1" x14ac:dyDescent="0.3">
      <c r="A180" s="443" t="s">
        <v>325</v>
      </c>
      <c r="B180" s="443" t="s">
        <v>325</v>
      </c>
      <c r="C180" s="11" t="s">
        <v>364</v>
      </c>
      <c r="D180" s="173"/>
      <c r="E180" s="302">
        <v>141.75</v>
      </c>
      <c r="F180" s="193">
        <f t="shared" si="47"/>
        <v>0</v>
      </c>
      <c r="G180" s="313">
        <f t="shared" si="48"/>
        <v>0</v>
      </c>
      <c r="H180" s="345"/>
      <c r="I180" s="360">
        <f>D180*1</f>
        <v>0</v>
      </c>
      <c r="J180" s="345" t="s">
        <v>280</v>
      </c>
      <c r="K180" s="409">
        <f>11.1</f>
        <v>11.1</v>
      </c>
      <c r="L180" s="360">
        <f t="shared" si="21"/>
        <v>0</v>
      </c>
      <c r="M180" s="345" t="s">
        <v>283</v>
      </c>
      <c r="N180" s="394">
        <f t="shared" si="50"/>
        <v>0</v>
      </c>
      <c r="O180" s="391">
        <v>6.2509999999999996E-2</v>
      </c>
      <c r="Q180" s="429" t="s">
        <v>271</v>
      </c>
      <c r="R180" s="389"/>
      <c r="T180" s="1">
        <v>46</v>
      </c>
      <c r="U180" s="1">
        <v>40</v>
      </c>
      <c r="V180" s="1">
        <v>33</v>
      </c>
      <c r="W180" s="1">
        <f t="shared" ref="W180:W185" si="51">T180*U180*V180/1000000</f>
        <v>6.0720000000000003E-2</v>
      </c>
    </row>
    <row r="181" spans="1:23" ht="16.05" customHeight="1" x14ac:dyDescent="0.3">
      <c r="A181" s="466" t="s">
        <v>277</v>
      </c>
      <c r="B181" s="466" t="s">
        <v>277</v>
      </c>
      <c r="C181" s="467" t="s">
        <v>365</v>
      </c>
      <c r="D181" s="495">
        <f>SUM(D178:D180)</f>
        <v>0</v>
      </c>
      <c r="E181" s="468">
        <v>173.25</v>
      </c>
      <c r="F181" s="193">
        <f t="shared" si="47"/>
        <v>0</v>
      </c>
      <c r="G181" s="313">
        <f t="shared" si="48"/>
        <v>0</v>
      </c>
      <c r="H181" s="345"/>
      <c r="I181" s="360">
        <f>D181*1</f>
        <v>0</v>
      </c>
      <c r="J181" s="345" t="s">
        <v>281</v>
      </c>
      <c r="K181" s="409">
        <v>22.9</v>
      </c>
      <c r="L181" s="360">
        <f>K181*D181</f>
        <v>0</v>
      </c>
      <c r="M181" s="345" t="s">
        <v>281</v>
      </c>
      <c r="N181" s="394">
        <f t="shared" si="50"/>
        <v>0</v>
      </c>
      <c r="O181" s="388">
        <v>0.18135000000000001</v>
      </c>
      <c r="Q181" s="543" t="s">
        <v>251</v>
      </c>
      <c r="R181" s="389"/>
      <c r="T181" s="1">
        <v>47</v>
      </c>
      <c r="U181" s="1">
        <v>38</v>
      </c>
      <c r="V181" s="1">
        <v>35</v>
      </c>
      <c r="W181" s="1">
        <f t="shared" si="51"/>
        <v>6.2509999999999996E-2</v>
      </c>
    </row>
    <row r="182" spans="1:23" ht="16.05" customHeight="1" x14ac:dyDescent="0.3">
      <c r="A182" s="443" t="s">
        <v>375</v>
      </c>
      <c r="B182" s="443" t="s">
        <v>375</v>
      </c>
      <c r="C182" s="11" t="s">
        <v>376</v>
      </c>
      <c r="D182" s="173"/>
      <c r="E182" s="302">
        <v>272</v>
      </c>
      <c r="F182" s="193">
        <f t="shared" si="47"/>
        <v>0</v>
      </c>
      <c r="G182" s="313">
        <f t="shared" si="48"/>
        <v>0</v>
      </c>
      <c r="H182" s="345"/>
      <c r="I182" s="360">
        <f>D182</f>
        <v>0</v>
      </c>
      <c r="J182" s="335" t="str">
        <f>A182</f>
        <v>LBT2-50-001A</v>
      </c>
      <c r="K182" s="409">
        <v>11</v>
      </c>
      <c r="L182" s="360">
        <f t="shared" si="21"/>
        <v>0</v>
      </c>
      <c r="M182" s="334" t="s">
        <v>370</v>
      </c>
      <c r="N182" s="394">
        <f t="shared" si="50"/>
        <v>0</v>
      </c>
      <c r="O182" s="393">
        <v>4.0320000000000002E-2</v>
      </c>
      <c r="Q182" s="334" t="s">
        <v>370</v>
      </c>
      <c r="T182" s="1">
        <v>90</v>
      </c>
      <c r="U182" s="1">
        <v>31</v>
      </c>
      <c r="V182" s="1">
        <v>65</v>
      </c>
      <c r="W182" s="1">
        <f t="shared" si="51"/>
        <v>0.18135000000000001</v>
      </c>
    </row>
    <row r="183" spans="1:23" ht="16.05" customHeight="1" x14ac:dyDescent="0.3">
      <c r="A183" s="466" t="s">
        <v>272</v>
      </c>
      <c r="B183" s="466" t="s">
        <v>272</v>
      </c>
      <c r="C183" s="503" t="s">
        <v>322</v>
      </c>
      <c r="D183" s="173"/>
      <c r="E183" s="505">
        <v>317</v>
      </c>
      <c r="F183" s="500">
        <f>E183*D183</f>
        <v>0</v>
      </c>
      <c r="G183" s="313">
        <f>IF(D183=0,0,(N183/$N$26))</f>
        <v>0</v>
      </c>
      <c r="H183" s="345"/>
      <c r="I183" s="360">
        <f>D183</f>
        <v>0</v>
      </c>
      <c r="J183" s="335" t="str">
        <f>A183</f>
        <v>LBT2-50-002A</v>
      </c>
      <c r="K183" s="397">
        <v>14.2</v>
      </c>
      <c r="L183" s="360">
        <f>K183*D183</f>
        <v>0</v>
      </c>
      <c r="M183" s="334" t="s">
        <v>253</v>
      </c>
      <c r="N183" s="394">
        <f t="shared" si="50"/>
        <v>0</v>
      </c>
      <c r="O183" s="393">
        <v>0.10017</v>
      </c>
      <c r="Q183" s="334" t="s">
        <v>253</v>
      </c>
      <c r="T183" s="1">
        <v>56</v>
      </c>
      <c r="U183" s="1">
        <v>36</v>
      </c>
      <c r="V183" s="1">
        <v>20</v>
      </c>
      <c r="W183" s="1">
        <f t="shared" si="51"/>
        <v>4.0320000000000002E-2</v>
      </c>
    </row>
    <row r="184" spans="1:23" ht="16.05" customHeight="1" x14ac:dyDescent="0.3">
      <c r="A184" s="501" t="s">
        <v>323</v>
      </c>
      <c r="B184" s="501" t="s">
        <v>323</v>
      </c>
      <c r="C184" s="502" t="s">
        <v>326</v>
      </c>
      <c r="D184" s="465"/>
      <c r="E184" s="504">
        <v>249</v>
      </c>
      <c r="F184" s="248">
        <f>E184*D184</f>
        <v>0</v>
      </c>
      <c r="G184" s="313">
        <f t="shared" si="48"/>
        <v>0</v>
      </c>
      <c r="H184" s="345"/>
      <c r="I184" s="360">
        <v>0</v>
      </c>
      <c r="J184" s="335" t="str">
        <f>A184</f>
        <v>LBT2-50-003A</v>
      </c>
      <c r="K184" s="409">
        <v>10.9</v>
      </c>
      <c r="L184" s="360"/>
      <c r="M184" s="334" t="s">
        <v>252</v>
      </c>
      <c r="N184" s="394">
        <f t="shared" si="50"/>
        <v>0</v>
      </c>
      <c r="O184" s="393">
        <v>4.1579999999999999E-2</v>
      </c>
      <c r="Q184" s="334" t="s">
        <v>252</v>
      </c>
      <c r="T184" s="1">
        <v>54</v>
      </c>
      <c r="U184" s="1">
        <v>53</v>
      </c>
      <c r="V184" s="1">
        <v>35</v>
      </c>
      <c r="W184" s="1">
        <f t="shared" si="51"/>
        <v>0.10017</v>
      </c>
    </row>
    <row r="185" spans="1:23" ht="15.6" x14ac:dyDescent="0.3">
      <c r="A185" s="240"/>
      <c r="B185" s="241"/>
      <c r="C185" s="241"/>
      <c r="D185" s="14">
        <f>SUM(D178:D184)</f>
        <v>0</v>
      </c>
      <c r="E185" s="287" t="s">
        <v>12</v>
      </c>
      <c r="F185" s="197">
        <f>SUM(F178:F184)</f>
        <v>0</v>
      </c>
      <c r="G185" s="15"/>
      <c r="H185" s="335"/>
      <c r="I185" s="335"/>
      <c r="L185" s="360"/>
      <c r="M185" s="334"/>
      <c r="N185" s="359"/>
      <c r="T185" s="1">
        <v>55</v>
      </c>
      <c r="U185" s="1">
        <v>36</v>
      </c>
      <c r="V185" s="1">
        <v>21</v>
      </c>
      <c r="W185" s="1">
        <f t="shared" si="51"/>
        <v>4.1579999999999999E-2</v>
      </c>
    </row>
    <row r="186" spans="1:23" ht="31.95" customHeight="1" x14ac:dyDescent="0.3">
      <c r="A186" s="546" t="s">
        <v>275</v>
      </c>
      <c r="B186" s="547"/>
      <c r="C186" s="548"/>
      <c r="D186" s="70"/>
      <c r="E186" s="280"/>
      <c r="F186" s="70"/>
      <c r="G186" s="71"/>
      <c r="H186" s="321"/>
      <c r="I186" s="321"/>
      <c r="J186" s="321"/>
      <c r="K186" s="395"/>
      <c r="L186" s="360"/>
      <c r="M186" s="335"/>
      <c r="N186" s="359"/>
      <c r="O186" s="365"/>
    </row>
    <row r="187" spans="1:23" s="16" customFormat="1" ht="15.6" x14ac:dyDescent="0.3">
      <c r="A187" s="49"/>
      <c r="B187" s="49"/>
      <c r="C187" s="78"/>
      <c r="D187" s="78"/>
      <c r="E187" s="291"/>
      <c r="F187" s="78"/>
      <c r="G187" s="78"/>
      <c r="H187" s="341"/>
      <c r="I187" s="340"/>
      <c r="J187" s="332" t="s">
        <v>246</v>
      </c>
      <c r="K187" s="397">
        <v>18</v>
      </c>
      <c r="L187" s="360">
        <f t="shared" si="21"/>
        <v>0</v>
      </c>
      <c r="M187" s="367" t="s">
        <v>246</v>
      </c>
      <c r="N187" s="368"/>
      <c r="O187" s="380"/>
      <c r="P187" s="384">
        <v>0.13200000000000001</v>
      </c>
      <c r="Q187" s="385">
        <v>0.186</v>
      </c>
    </row>
    <row r="188" spans="1:23" ht="15.6" x14ac:dyDescent="0.3">
      <c r="A188" s="69" t="s">
        <v>27</v>
      </c>
      <c r="B188" s="249"/>
      <c r="C188" s="3"/>
      <c r="D188" s="3"/>
      <c r="E188" s="282"/>
      <c r="F188" s="3"/>
      <c r="G188" s="4"/>
      <c r="H188" s="332"/>
      <c r="I188" s="332"/>
      <c r="J188" s="342"/>
      <c r="K188" s="417"/>
      <c r="L188" s="360"/>
      <c r="M188" s="369"/>
      <c r="N188" s="359"/>
      <c r="O188" s="370"/>
      <c r="P188" s="312"/>
      <c r="Q188" s="312"/>
    </row>
    <row r="189" spans="1:23" ht="15.6" x14ac:dyDescent="0.3">
      <c r="A189" s="63" t="s">
        <v>1</v>
      </c>
      <c r="B189" s="250" t="s">
        <v>116</v>
      </c>
      <c r="C189" s="63" t="s">
        <v>2</v>
      </c>
      <c r="D189" s="65" t="s">
        <v>109</v>
      </c>
      <c r="E189" s="286" t="s">
        <v>3</v>
      </c>
      <c r="F189" s="68" t="s">
        <v>4</v>
      </c>
      <c r="G189" s="10" t="s">
        <v>5</v>
      </c>
      <c r="H189" s="342"/>
      <c r="I189" s="342"/>
      <c r="J189" s="345" t="s">
        <v>116</v>
      </c>
      <c r="K189" s="409"/>
      <c r="L189" s="360"/>
      <c r="M189" s="371" t="s">
        <v>116</v>
      </c>
      <c r="N189" s="359"/>
      <c r="O189" s="372"/>
    </row>
    <row r="190" spans="1:23" ht="16.05" customHeight="1" x14ac:dyDescent="0.3">
      <c r="A190" s="452" t="s">
        <v>131</v>
      </c>
      <c r="B190" s="452" t="s">
        <v>131</v>
      </c>
      <c r="C190" s="453" t="s">
        <v>367</v>
      </c>
      <c r="D190" s="172"/>
      <c r="E190" s="447">
        <v>160</v>
      </c>
      <c r="F190" s="192">
        <f t="shared" ref="F190:F195" si="52">E190*D190</f>
        <v>0</v>
      </c>
      <c r="G190" s="313">
        <f t="shared" ref="G190:G195" si="53">IF(D190=0,0,(N190/$N$26))</f>
        <v>0</v>
      </c>
      <c r="H190" s="345"/>
      <c r="I190" s="433">
        <f>D190*1</f>
        <v>0</v>
      </c>
      <c r="J190" s="345" t="s">
        <v>286</v>
      </c>
      <c r="K190" s="409">
        <f>17.5</f>
        <v>17.5</v>
      </c>
      <c r="L190" s="360">
        <f t="shared" si="21"/>
        <v>0</v>
      </c>
      <c r="M190" s="377" t="s">
        <v>288</v>
      </c>
      <c r="N190" s="359">
        <f>D190*O190</f>
        <v>0</v>
      </c>
      <c r="O190" s="370">
        <v>0.186</v>
      </c>
    </row>
    <row r="191" spans="1:23" ht="16.05" customHeight="1" x14ac:dyDescent="0.3">
      <c r="A191" s="454" t="s">
        <v>132</v>
      </c>
      <c r="B191" s="454" t="s">
        <v>132</v>
      </c>
      <c r="C191" s="22" t="s">
        <v>366</v>
      </c>
      <c r="D191" s="173"/>
      <c r="E191" s="448">
        <v>160</v>
      </c>
      <c r="F191" s="193">
        <f t="shared" si="52"/>
        <v>0</v>
      </c>
      <c r="G191" s="313">
        <f t="shared" si="53"/>
        <v>0</v>
      </c>
      <c r="H191" s="345"/>
      <c r="I191" s="433">
        <f>D191*1</f>
        <v>0</v>
      </c>
      <c r="J191" s="345" t="s">
        <v>284</v>
      </c>
      <c r="K191" s="409">
        <f>18</f>
        <v>18</v>
      </c>
      <c r="L191" s="360">
        <f t="shared" si="21"/>
        <v>0</v>
      </c>
      <c r="M191" s="376" t="s">
        <v>287</v>
      </c>
      <c r="N191" s="359">
        <f t="shared" si="22"/>
        <v>0</v>
      </c>
      <c r="O191" s="370">
        <v>0.186</v>
      </c>
    </row>
    <row r="192" spans="1:23" ht="16.05" customHeight="1" x14ac:dyDescent="0.3">
      <c r="A192" s="454" t="s">
        <v>285</v>
      </c>
      <c r="B192" s="454" t="s">
        <v>285</v>
      </c>
      <c r="C192" s="22" t="s">
        <v>335</v>
      </c>
      <c r="D192" s="496">
        <f>SUM(D190:D191)</f>
        <v>0</v>
      </c>
      <c r="E192" s="469">
        <v>185</v>
      </c>
      <c r="F192" s="193">
        <f t="shared" si="52"/>
        <v>0</v>
      </c>
      <c r="G192" s="313">
        <f t="shared" si="53"/>
        <v>0</v>
      </c>
      <c r="H192" s="345"/>
      <c r="I192" s="433">
        <f>D192*1</f>
        <v>0</v>
      </c>
      <c r="J192" s="454" t="s">
        <v>285</v>
      </c>
      <c r="K192" s="409">
        <v>18</v>
      </c>
      <c r="L192" s="360">
        <f t="shared" si="21"/>
        <v>0</v>
      </c>
      <c r="M192" s="376" t="s">
        <v>289</v>
      </c>
      <c r="N192" s="359">
        <f t="shared" si="22"/>
        <v>0</v>
      </c>
      <c r="O192" s="370">
        <v>0.13200000000000001</v>
      </c>
    </row>
    <row r="193" spans="1:16" ht="16.05" customHeight="1" x14ac:dyDescent="0.3">
      <c r="A193" s="56" t="s">
        <v>243</v>
      </c>
      <c r="B193" s="56" t="s">
        <v>243</v>
      </c>
      <c r="C193" s="22" t="s">
        <v>327</v>
      </c>
      <c r="D193" s="464"/>
      <c r="E193" s="448">
        <v>6</v>
      </c>
      <c r="F193" s="193">
        <f t="shared" si="52"/>
        <v>0</v>
      </c>
      <c r="G193" s="313">
        <f t="shared" si="53"/>
        <v>0</v>
      </c>
      <c r="H193" s="482"/>
      <c r="I193" s="433">
        <f>D193/5</f>
        <v>0</v>
      </c>
      <c r="J193" s="345" t="s">
        <v>243</v>
      </c>
      <c r="K193" s="409">
        <v>11</v>
      </c>
      <c r="L193" s="360">
        <f t="shared" si="21"/>
        <v>0</v>
      </c>
      <c r="M193" s="373" t="s">
        <v>243</v>
      </c>
      <c r="N193" s="359">
        <f>O193*I193</f>
        <v>0</v>
      </c>
      <c r="O193" s="370">
        <v>0.108</v>
      </c>
      <c r="P193" s="429" t="s">
        <v>260</v>
      </c>
    </row>
    <row r="194" spans="1:16" ht="16.05" customHeight="1" x14ac:dyDescent="0.3">
      <c r="A194" s="56" t="s">
        <v>305</v>
      </c>
      <c r="B194" s="56" t="s">
        <v>305</v>
      </c>
      <c r="C194" s="22" t="s">
        <v>386</v>
      </c>
      <c r="D194" s="173"/>
      <c r="E194" s="448">
        <v>200</v>
      </c>
      <c r="F194" s="193">
        <f t="shared" si="52"/>
        <v>0</v>
      </c>
      <c r="G194" s="313">
        <f t="shared" si="53"/>
        <v>0</v>
      </c>
      <c r="H194" s="345"/>
      <c r="I194" s="433">
        <f>D194</f>
        <v>0</v>
      </c>
      <c r="J194" s="335" t="s">
        <v>305</v>
      </c>
      <c r="K194" s="439">
        <v>3.1</v>
      </c>
      <c r="L194" s="360">
        <f t="shared" ref="L194" si="54">K194*D194</f>
        <v>0</v>
      </c>
      <c r="M194" s="374" t="s">
        <v>305</v>
      </c>
      <c r="N194" s="375">
        <f t="shared" ref="N194" si="55">D194*O194</f>
        <v>0</v>
      </c>
      <c r="O194" s="442">
        <v>3.9899999999999998E-2</v>
      </c>
    </row>
    <row r="195" spans="1:16" ht="16.05" customHeight="1" x14ac:dyDescent="0.3">
      <c r="A195" s="56" t="s">
        <v>389</v>
      </c>
      <c r="B195" s="56" t="s">
        <v>389</v>
      </c>
      <c r="C195" s="22" t="s">
        <v>390</v>
      </c>
      <c r="D195" s="173"/>
      <c r="E195" s="448">
        <v>200</v>
      </c>
      <c r="F195" s="193">
        <f t="shared" si="52"/>
        <v>0</v>
      </c>
      <c r="G195" s="313">
        <f t="shared" si="53"/>
        <v>0</v>
      </c>
      <c r="H195" s="345"/>
      <c r="I195" s="433">
        <f>D195</f>
        <v>0</v>
      </c>
      <c r="J195" s="335" t="s">
        <v>389</v>
      </c>
      <c r="K195" s="439">
        <v>3.5</v>
      </c>
      <c r="L195" s="360">
        <f>K195*D195</f>
        <v>0</v>
      </c>
      <c r="M195" s="374" t="s">
        <v>389</v>
      </c>
      <c r="N195" s="375">
        <f t="shared" si="22"/>
        <v>0</v>
      </c>
      <c r="O195" s="442">
        <v>4.3999999999999997E-2</v>
      </c>
    </row>
    <row r="196" spans="1:16" ht="15.6" x14ac:dyDescent="0.3">
      <c r="A196" s="238"/>
      <c r="B196" s="239"/>
      <c r="C196" s="239"/>
      <c r="D196" s="14">
        <f>SUM(D190:D195)</f>
        <v>0</v>
      </c>
      <c r="E196" s="287" t="s">
        <v>12</v>
      </c>
      <c r="F196" s="197">
        <f>SUM(F190:F195)</f>
        <v>0</v>
      </c>
      <c r="G196" s="15"/>
      <c r="H196" s="335"/>
      <c r="I196" s="361"/>
      <c r="L196" s="360"/>
      <c r="M196" s="334"/>
      <c r="N196" s="359"/>
      <c r="O196" s="145"/>
    </row>
    <row r="197" spans="1:16" ht="33" customHeight="1" x14ac:dyDescent="0.3">
      <c r="A197" s="549" t="s">
        <v>328</v>
      </c>
      <c r="B197" s="550"/>
      <c r="C197" s="551"/>
      <c r="D197" s="70"/>
      <c r="E197" s="280"/>
      <c r="F197" s="70"/>
      <c r="G197" s="71"/>
      <c r="H197" s="321"/>
      <c r="I197" s="434"/>
      <c r="J197" s="321"/>
      <c r="K197" s="395"/>
      <c r="L197" s="360"/>
      <c r="M197" s="335"/>
      <c r="N197" s="359"/>
    </row>
    <row r="198" spans="1:16" s="42" customFormat="1" ht="15.6" x14ac:dyDescent="0.3">
      <c r="C198" s="45"/>
      <c r="D198" s="45"/>
      <c r="E198" s="285"/>
      <c r="F198" s="46"/>
      <c r="G198" s="46"/>
      <c r="H198" s="337"/>
      <c r="I198" s="435"/>
      <c r="J198" s="337"/>
      <c r="K198" s="413"/>
      <c r="L198" s="360"/>
      <c r="M198" s="343"/>
      <c r="N198" s="359"/>
      <c r="O198" s="28"/>
    </row>
    <row r="199" spans="1:16" ht="15.6" x14ac:dyDescent="0.3">
      <c r="A199" s="69" t="s">
        <v>192</v>
      </c>
      <c r="B199" s="249"/>
      <c r="C199" s="3"/>
      <c r="D199" s="3"/>
      <c r="E199" s="282"/>
      <c r="F199" s="3"/>
      <c r="G199" s="4"/>
      <c r="H199" s="332"/>
      <c r="I199" s="358"/>
      <c r="J199" s="332"/>
      <c r="K199" s="397"/>
      <c r="L199" s="360"/>
      <c r="M199" s="337"/>
      <c r="N199" s="359"/>
    </row>
    <row r="200" spans="1:16" ht="15.6" x14ac:dyDescent="0.3">
      <c r="A200" s="63" t="s">
        <v>1</v>
      </c>
      <c r="B200" s="250" t="s">
        <v>116</v>
      </c>
      <c r="C200" s="63" t="s">
        <v>112</v>
      </c>
      <c r="D200" s="65" t="s">
        <v>109</v>
      </c>
      <c r="E200" s="286" t="s">
        <v>3</v>
      </c>
      <c r="F200" s="68" t="s">
        <v>4</v>
      </c>
      <c r="G200" s="10" t="s">
        <v>5</v>
      </c>
      <c r="H200" s="342"/>
      <c r="I200" s="436"/>
      <c r="J200" s="342"/>
      <c r="K200" s="417"/>
      <c r="L200" s="360"/>
      <c r="M200" s="332" t="s">
        <v>116</v>
      </c>
      <c r="N200" s="359"/>
      <c r="O200" s="77"/>
    </row>
    <row r="201" spans="1:16" ht="15.6" x14ac:dyDescent="0.3">
      <c r="A201" s="55" t="s">
        <v>133</v>
      </c>
      <c r="B201" s="55" t="s">
        <v>133</v>
      </c>
      <c r="C201" s="459" t="s">
        <v>329</v>
      </c>
      <c r="D201" s="172"/>
      <c r="E201" s="447">
        <v>140</v>
      </c>
      <c r="F201" s="192">
        <f>E201*D201</f>
        <v>0</v>
      </c>
      <c r="G201" s="313">
        <f>IF(D201=0,0,(N201/$N$26))</f>
        <v>0</v>
      </c>
      <c r="H201" s="345"/>
      <c r="I201" s="433">
        <f t="shared" ref="I201" si="56">N201/O201</f>
        <v>0</v>
      </c>
      <c r="J201" s="345" t="s">
        <v>133</v>
      </c>
      <c r="K201" s="409">
        <v>9.5</v>
      </c>
      <c r="L201" s="360">
        <f t="shared" si="21"/>
        <v>0</v>
      </c>
      <c r="M201" s="342" t="s">
        <v>133</v>
      </c>
      <c r="N201" s="359">
        <f t="shared" si="22"/>
        <v>0</v>
      </c>
      <c r="O201" s="28">
        <v>0.126</v>
      </c>
    </row>
    <row r="202" spans="1:16" ht="15.6" x14ac:dyDescent="0.3">
      <c r="A202" s="246" t="s">
        <v>306</v>
      </c>
      <c r="B202" s="246" t="s">
        <v>306</v>
      </c>
      <c r="C202" s="458" t="s">
        <v>248</v>
      </c>
      <c r="D202" s="460"/>
      <c r="E202" s="461">
        <v>445</v>
      </c>
      <c r="F202" s="462">
        <f>E202*D202</f>
        <v>0</v>
      </c>
      <c r="G202" s="313">
        <f>IF(D202=0,0,(N202/$N$26))</f>
        <v>0</v>
      </c>
      <c r="H202" s="345"/>
      <c r="I202" s="433">
        <f>D202</f>
        <v>0</v>
      </c>
      <c r="J202" s="335" t="s">
        <v>306</v>
      </c>
      <c r="K202" s="440">
        <v>11.5</v>
      </c>
      <c r="L202" s="360">
        <f t="shared" si="21"/>
        <v>0</v>
      </c>
      <c r="M202" s="334" t="s">
        <v>306</v>
      </c>
      <c r="N202" s="359">
        <f t="shared" si="22"/>
        <v>0</v>
      </c>
      <c r="O202" s="441">
        <v>0.1283</v>
      </c>
    </row>
    <row r="203" spans="1:16" ht="15.6" x14ac:dyDescent="0.3">
      <c r="A203" s="238"/>
      <c r="B203" s="239"/>
      <c r="C203" s="244"/>
      <c r="D203" s="14">
        <f>SUM(D201:D202)</f>
        <v>0</v>
      </c>
      <c r="E203" s="287" t="s">
        <v>12</v>
      </c>
      <c r="F203" s="197">
        <f>SUM(F201:F202)</f>
        <v>0</v>
      </c>
      <c r="G203" s="15"/>
      <c r="H203" s="335"/>
      <c r="I203" s="433"/>
      <c r="K203" s="397"/>
      <c r="L203" s="360"/>
      <c r="M203" s="334"/>
      <c r="N203" s="359"/>
    </row>
    <row r="204" spans="1:16" ht="28.95" customHeight="1" x14ac:dyDescent="0.3">
      <c r="A204" s="546" t="s">
        <v>191</v>
      </c>
      <c r="B204" s="547"/>
      <c r="C204" s="548"/>
      <c r="D204" s="70"/>
      <c r="E204" s="280"/>
      <c r="F204" s="70"/>
      <c r="G204" s="71"/>
      <c r="H204" s="321"/>
      <c r="I204" s="434"/>
      <c r="J204" s="321"/>
      <c r="K204" s="395"/>
      <c r="L204" s="360"/>
      <c r="M204" s="335"/>
      <c r="N204" s="359"/>
    </row>
    <row r="205" spans="1:16" s="42" customFormat="1" ht="15.6" x14ac:dyDescent="0.25">
      <c r="C205" s="45"/>
      <c r="D205" s="45"/>
      <c r="E205" s="288"/>
      <c r="F205" s="45"/>
      <c r="G205" s="45"/>
      <c r="H205" s="339"/>
      <c r="I205" s="437"/>
      <c r="J205" s="339"/>
      <c r="K205" s="415"/>
      <c r="L205" s="360"/>
      <c r="M205" s="321"/>
      <c r="N205" s="359"/>
      <c r="O205" s="28"/>
    </row>
    <row r="206" spans="1:16" ht="15.6" x14ac:dyDescent="0.3">
      <c r="A206" s="69" t="s">
        <v>28</v>
      </c>
      <c r="B206" s="249"/>
      <c r="C206" s="3"/>
      <c r="D206" s="3"/>
      <c r="E206" s="282"/>
      <c r="F206" s="3"/>
      <c r="G206" s="4"/>
      <c r="H206" s="332"/>
      <c r="I206" s="358"/>
      <c r="J206" s="332"/>
      <c r="K206" s="397"/>
      <c r="L206" s="360"/>
      <c r="M206" s="339"/>
      <c r="N206" s="359"/>
    </row>
    <row r="207" spans="1:16" ht="15.6" x14ac:dyDescent="0.3">
      <c r="A207" s="63" t="s">
        <v>1</v>
      </c>
      <c r="B207" s="250" t="s">
        <v>116</v>
      </c>
      <c r="C207" s="63" t="s">
        <v>46</v>
      </c>
      <c r="D207" s="65" t="s">
        <v>109</v>
      </c>
      <c r="E207" s="286" t="s">
        <v>3</v>
      </c>
      <c r="F207" s="68" t="s">
        <v>4</v>
      </c>
      <c r="G207" s="10" t="s">
        <v>5</v>
      </c>
      <c r="H207" s="342"/>
      <c r="I207" s="436"/>
      <c r="J207" s="342"/>
      <c r="K207" s="417"/>
      <c r="L207" s="360"/>
      <c r="M207" s="332" t="s">
        <v>116</v>
      </c>
      <c r="N207" s="359"/>
      <c r="O207" s="77"/>
    </row>
    <row r="208" spans="1:16" ht="16.05" customHeight="1" x14ac:dyDescent="0.3">
      <c r="A208" s="55" t="s">
        <v>134</v>
      </c>
      <c r="B208" s="55" t="s">
        <v>134</v>
      </c>
      <c r="C208" s="23" t="s">
        <v>172</v>
      </c>
      <c r="D208" s="480"/>
      <c r="E208" s="450">
        <v>68</v>
      </c>
      <c r="F208" s="192">
        <f>E208*D208</f>
        <v>0</v>
      </c>
      <c r="G208" s="313">
        <f t="shared" ref="G208:G215" si="57">IF(D208=0,0,(N208/$N$26))</f>
        <v>0</v>
      </c>
      <c r="H208" s="482"/>
      <c r="I208" s="360">
        <f>D208/2</f>
        <v>0</v>
      </c>
      <c r="J208" s="345" t="s">
        <v>134</v>
      </c>
      <c r="K208" s="409">
        <v>6</v>
      </c>
      <c r="L208" s="360">
        <f>(K208/2)*D208</f>
        <v>0</v>
      </c>
      <c r="M208" s="342" t="s">
        <v>134</v>
      </c>
      <c r="N208" s="381">
        <f t="shared" ref="N208:N215" si="58">(D208/2)*O208</f>
        <v>0</v>
      </c>
      <c r="O208" s="431">
        <v>4.5999999999999999E-2</v>
      </c>
      <c r="P208" s="429" t="s">
        <v>261</v>
      </c>
    </row>
    <row r="209" spans="1:16" ht="16.05" customHeight="1" x14ac:dyDescent="0.25">
      <c r="A209" s="246" t="s">
        <v>135</v>
      </c>
      <c r="B209" s="246" t="s">
        <v>135</v>
      </c>
      <c r="C209" s="247" t="s">
        <v>173</v>
      </c>
      <c r="D209" s="480"/>
      <c r="E209" s="449">
        <v>68</v>
      </c>
      <c r="F209" s="248">
        <f>E209*D209</f>
        <v>0</v>
      </c>
      <c r="G209" s="313">
        <f t="shared" si="57"/>
        <v>0</v>
      </c>
      <c r="H209" s="482"/>
      <c r="I209" s="360">
        <f t="shared" ref="I209:I215" si="59">D209/2</f>
        <v>0</v>
      </c>
      <c r="J209" s="345" t="s">
        <v>135</v>
      </c>
      <c r="K209" s="483">
        <v>6</v>
      </c>
      <c r="L209" s="360">
        <f t="shared" ref="L209:L214" si="60">(K209/2)*D209</f>
        <v>0</v>
      </c>
      <c r="M209" s="334" t="s">
        <v>135</v>
      </c>
      <c r="N209" s="381">
        <f t="shared" si="58"/>
        <v>0</v>
      </c>
      <c r="O209" s="28">
        <v>4.5999999999999999E-2</v>
      </c>
      <c r="P209" s="429" t="s">
        <v>261</v>
      </c>
    </row>
    <row r="210" spans="1:16" ht="16.05" customHeight="1" x14ac:dyDescent="0.25">
      <c r="A210" s="56" t="s">
        <v>136</v>
      </c>
      <c r="B210" s="56" t="s">
        <v>136</v>
      </c>
      <c r="C210" s="24" t="s">
        <v>174</v>
      </c>
      <c r="D210" s="480"/>
      <c r="E210" s="449">
        <v>68</v>
      </c>
      <c r="F210" s="193">
        <f t="shared" ref="F210:F215" si="61">E210*D210</f>
        <v>0</v>
      </c>
      <c r="G210" s="313">
        <f t="shared" si="57"/>
        <v>0</v>
      </c>
      <c r="H210" s="482"/>
      <c r="I210" s="360">
        <f t="shared" si="59"/>
        <v>0</v>
      </c>
      <c r="J210" s="345" t="s">
        <v>136</v>
      </c>
      <c r="K210" s="483">
        <v>6</v>
      </c>
      <c r="L210" s="360">
        <f t="shared" si="60"/>
        <v>0</v>
      </c>
      <c r="M210" s="334" t="s">
        <v>136</v>
      </c>
      <c r="N210" s="381">
        <f t="shared" si="58"/>
        <v>0</v>
      </c>
      <c r="O210" s="28">
        <v>4.5999999999999999E-2</v>
      </c>
      <c r="P210" s="430" t="s">
        <v>261</v>
      </c>
    </row>
    <row r="211" spans="1:16" ht="16.05" customHeight="1" x14ac:dyDescent="0.25">
      <c r="A211" s="56" t="s">
        <v>137</v>
      </c>
      <c r="B211" s="56" t="s">
        <v>137</v>
      </c>
      <c r="C211" s="24" t="s">
        <v>164</v>
      </c>
      <c r="D211" s="480"/>
      <c r="E211" s="449">
        <v>68</v>
      </c>
      <c r="F211" s="193">
        <f t="shared" si="61"/>
        <v>0</v>
      </c>
      <c r="G211" s="313">
        <f t="shared" si="57"/>
        <v>0</v>
      </c>
      <c r="H211" s="482"/>
      <c r="I211" s="360">
        <f t="shared" si="59"/>
        <v>0</v>
      </c>
      <c r="J211" s="345" t="s">
        <v>137</v>
      </c>
      <c r="K211" s="483">
        <v>6</v>
      </c>
      <c r="L211" s="360">
        <f t="shared" si="60"/>
        <v>0</v>
      </c>
      <c r="M211" s="334" t="s">
        <v>137</v>
      </c>
      <c r="N211" s="381">
        <f t="shared" si="58"/>
        <v>0</v>
      </c>
      <c r="O211" s="28">
        <v>4.5999999999999999E-2</v>
      </c>
      <c r="P211" s="430" t="s">
        <v>261</v>
      </c>
    </row>
    <row r="212" spans="1:16" ht="16.05" customHeight="1" x14ac:dyDescent="0.25">
      <c r="A212" s="56" t="s">
        <v>138</v>
      </c>
      <c r="B212" s="56" t="s">
        <v>138</v>
      </c>
      <c r="C212" s="24" t="s">
        <v>175</v>
      </c>
      <c r="D212" s="480"/>
      <c r="E212" s="449">
        <v>68</v>
      </c>
      <c r="F212" s="193">
        <f t="shared" si="61"/>
        <v>0</v>
      </c>
      <c r="G212" s="313">
        <f t="shared" si="57"/>
        <v>0</v>
      </c>
      <c r="H212" s="482"/>
      <c r="I212" s="360">
        <f t="shared" si="59"/>
        <v>0</v>
      </c>
      <c r="J212" s="345" t="s">
        <v>138</v>
      </c>
      <c r="K212" s="483">
        <v>6</v>
      </c>
      <c r="L212" s="360">
        <f t="shared" si="60"/>
        <v>0</v>
      </c>
      <c r="M212" s="334" t="s">
        <v>138</v>
      </c>
      <c r="N212" s="381">
        <f t="shared" si="58"/>
        <v>0</v>
      </c>
      <c r="O212" s="28">
        <v>4.5999999999999999E-2</v>
      </c>
      <c r="P212" s="430" t="s">
        <v>261</v>
      </c>
    </row>
    <row r="213" spans="1:16" ht="16.05" customHeight="1" x14ac:dyDescent="0.25">
      <c r="A213" s="56" t="s">
        <v>139</v>
      </c>
      <c r="B213" s="56" t="s">
        <v>139</v>
      </c>
      <c r="C213" s="24" t="s">
        <v>176</v>
      </c>
      <c r="D213" s="480"/>
      <c r="E213" s="449">
        <v>68</v>
      </c>
      <c r="F213" s="193">
        <f t="shared" si="61"/>
        <v>0</v>
      </c>
      <c r="G213" s="313">
        <f t="shared" si="57"/>
        <v>0</v>
      </c>
      <c r="H213" s="482"/>
      <c r="I213" s="360">
        <f t="shared" si="59"/>
        <v>0</v>
      </c>
      <c r="J213" s="345" t="s">
        <v>139</v>
      </c>
      <c r="K213" s="483">
        <v>6</v>
      </c>
      <c r="L213" s="360">
        <f t="shared" si="60"/>
        <v>0</v>
      </c>
      <c r="M213" s="334" t="s">
        <v>139</v>
      </c>
      <c r="N213" s="381">
        <f t="shared" si="58"/>
        <v>0</v>
      </c>
      <c r="O213" s="28">
        <v>4.5999999999999999E-2</v>
      </c>
      <c r="P213" s="430" t="s">
        <v>261</v>
      </c>
    </row>
    <row r="214" spans="1:16" ht="16.05" customHeight="1" x14ac:dyDescent="0.25">
      <c r="A214" s="56" t="s">
        <v>140</v>
      </c>
      <c r="B214" s="56" t="s">
        <v>140</v>
      </c>
      <c r="C214" s="24" t="s">
        <v>177</v>
      </c>
      <c r="D214" s="464"/>
      <c r="E214" s="446">
        <v>68</v>
      </c>
      <c r="F214" s="193">
        <f t="shared" si="61"/>
        <v>0</v>
      </c>
      <c r="G214" s="313">
        <f t="shared" si="57"/>
        <v>0</v>
      </c>
      <c r="H214" s="482"/>
      <c r="I214" s="360">
        <f t="shared" si="59"/>
        <v>0</v>
      </c>
      <c r="J214" s="345" t="s">
        <v>140</v>
      </c>
      <c r="K214" s="483">
        <v>6</v>
      </c>
      <c r="L214" s="360">
        <f t="shared" si="60"/>
        <v>0</v>
      </c>
      <c r="M214" s="334" t="s">
        <v>140</v>
      </c>
      <c r="N214" s="381">
        <f t="shared" si="58"/>
        <v>0</v>
      </c>
      <c r="O214" s="28">
        <v>4.5999999999999999E-2</v>
      </c>
      <c r="P214" s="430" t="s">
        <v>261</v>
      </c>
    </row>
    <row r="215" spans="1:16" ht="16.05" customHeight="1" x14ac:dyDescent="0.3">
      <c r="A215" s="57" t="s">
        <v>141</v>
      </c>
      <c r="B215" s="57" t="s">
        <v>141</v>
      </c>
      <c r="C215" s="25" t="s">
        <v>178</v>
      </c>
      <c r="D215" s="460"/>
      <c r="E215" s="451">
        <v>68</v>
      </c>
      <c r="F215" s="194">
        <f t="shared" si="61"/>
        <v>0</v>
      </c>
      <c r="G215" s="313">
        <f t="shared" si="57"/>
        <v>0</v>
      </c>
      <c r="H215" s="482"/>
      <c r="I215" s="360">
        <f t="shared" si="59"/>
        <v>0</v>
      </c>
      <c r="J215" s="335" t="s">
        <v>141</v>
      </c>
      <c r="K215" s="483">
        <v>6</v>
      </c>
      <c r="L215" s="360">
        <f>(K215/2)*D215</f>
        <v>0</v>
      </c>
      <c r="M215" s="334" t="s">
        <v>141</v>
      </c>
      <c r="N215" s="381">
        <f t="shared" si="58"/>
        <v>0</v>
      </c>
      <c r="O215" s="28">
        <v>4.5999999999999999E-2</v>
      </c>
      <c r="P215" s="430" t="s">
        <v>261</v>
      </c>
    </row>
    <row r="216" spans="1:16" ht="15.6" x14ac:dyDescent="0.3">
      <c r="A216" s="238"/>
      <c r="B216" s="239"/>
      <c r="C216" s="239"/>
      <c r="D216" s="20">
        <f>SUM(D208:D215)</f>
        <v>0</v>
      </c>
      <c r="E216" s="283" t="s">
        <v>12</v>
      </c>
      <c r="F216" s="195">
        <f>SUM(F208:F215)</f>
        <v>0</v>
      </c>
      <c r="G216" s="9"/>
      <c r="H216" s="335"/>
      <c r="I216" s="361"/>
      <c r="L216" s="360"/>
      <c r="M216" s="334"/>
      <c r="N216" s="359"/>
    </row>
    <row r="217" spans="1:16" ht="31.95" customHeight="1" x14ac:dyDescent="0.3">
      <c r="A217" s="546" t="s">
        <v>330</v>
      </c>
      <c r="B217" s="547"/>
      <c r="C217" s="548"/>
      <c r="D217" s="70"/>
      <c r="E217" s="280"/>
      <c r="F217" s="70"/>
      <c r="G217" s="71"/>
      <c r="H217" s="321"/>
      <c r="I217" s="434"/>
      <c r="J217" s="321"/>
      <c r="K217" s="395"/>
      <c r="L217" s="360"/>
      <c r="M217" s="335"/>
      <c r="N217" s="359"/>
    </row>
    <row r="218" spans="1:16" ht="16.2" customHeight="1" x14ac:dyDescent="0.25">
      <c r="A218" s="265"/>
      <c r="B218" s="265"/>
      <c r="C218" s="265"/>
      <c r="D218" s="265"/>
      <c r="E218" s="292"/>
      <c r="F218" s="265"/>
      <c r="G218" s="265"/>
      <c r="H218" s="321"/>
      <c r="I218" s="434"/>
      <c r="J218" s="321"/>
      <c r="K218" s="395"/>
      <c r="L218" s="360"/>
      <c r="M218" s="321"/>
      <c r="N218" s="359"/>
    </row>
    <row r="219" spans="1:16" ht="15.6" x14ac:dyDescent="0.3">
      <c r="A219" s="69" t="s">
        <v>115</v>
      </c>
      <c r="B219" s="249"/>
      <c r="C219" s="3"/>
      <c r="D219" s="3"/>
      <c r="E219" s="282"/>
      <c r="F219" s="3"/>
      <c r="G219" s="4"/>
      <c r="H219" s="332"/>
      <c r="I219" s="358"/>
      <c r="J219" s="342"/>
      <c r="K219" s="417"/>
      <c r="L219" s="360"/>
      <c r="M219" s="321"/>
      <c r="N219" s="359"/>
    </row>
    <row r="220" spans="1:16" ht="15" customHeight="1" x14ac:dyDescent="0.3">
      <c r="A220" s="63" t="s">
        <v>1</v>
      </c>
      <c r="B220" s="250" t="s">
        <v>116</v>
      </c>
      <c r="C220" s="63" t="s">
        <v>46</v>
      </c>
      <c r="D220" s="65" t="s">
        <v>109</v>
      </c>
      <c r="E220" s="286" t="s">
        <v>3</v>
      </c>
      <c r="F220" s="68" t="s">
        <v>4</v>
      </c>
      <c r="G220" s="10" t="s">
        <v>5</v>
      </c>
      <c r="H220" s="342"/>
      <c r="I220" s="436"/>
      <c r="J220" s="334"/>
      <c r="K220" s="409"/>
      <c r="L220" s="360"/>
      <c r="M220" s="332" t="s">
        <v>116</v>
      </c>
      <c r="N220" s="359"/>
    </row>
    <row r="221" spans="1:16" ht="16.05" customHeight="1" x14ac:dyDescent="0.3">
      <c r="A221" s="271">
        <v>966434</v>
      </c>
      <c r="B221" s="245" t="s">
        <v>142</v>
      </c>
      <c r="C221" s="231" t="s">
        <v>171</v>
      </c>
      <c r="D221" s="480"/>
      <c r="E221" s="298">
        <v>15</v>
      </c>
      <c r="F221" s="193">
        <f>D221*E221</f>
        <v>0</v>
      </c>
      <c r="G221" s="6">
        <f>IF(D221=0,0,(N221/$N$26))</f>
        <v>0</v>
      </c>
      <c r="H221" s="334"/>
      <c r="I221" s="360">
        <f>D221/2</f>
        <v>0</v>
      </c>
      <c r="J221" s="335" t="s">
        <v>142</v>
      </c>
      <c r="K221" s="397">
        <v>7</v>
      </c>
      <c r="L221" s="360">
        <f t="shared" ref="L221" si="62">K221*D221</f>
        <v>0</v>
      </c>
      <c r="M221" s="342" t="s">
        <v>142</v>
      </c>
      <c r="N221" s="381">
        <f t="shared" ref="N221" si="63">(D221/2)*O221</f>
        <v>0</v>
      </c>
      <c r="O221" s="28">
        <v>0.14299999999999999</v>
      </c>
      <c r="P221" s="430" t="s">
        <v>261</v>
      </c>
    </row>
    <row r="222" spans="1:16" ht="15.6" x14ac:dyDescent="0.3">
      <c r="A222" s="238"/>
      <c r="B222" s="239"/>
      <c r="C222" s="239"/>
      <c r="D222" s="20">
        <f>SUM(D221:D221)</f>
        <v>0</v>
      </c>
      <c r="E222" s="283" t="s">
        <v>12</v>
      </c>
      <c r="F222" s="195">
        <f>SUM(F221:F221)</f>
        <v>0</v>
      </c>
      <c r="G222" s="9"/>
      <c r="H222" s="335"/>
      <c r="I222" s="361"/>
      <c r="L222" s="360"/>
      <c r="M222" s="334"/>
      <c r="N222" s="359"/>
    </row>
    <row r="223" spans="1:16" ht="34.950000000000003" customHeight="1" x14ac:dyDescent="0.3">
      <c r="A223" s="546" t="s">
        <v>331</v>
      </c>
      <c r="B223" s="547"/>
      <c r="C223" s="548"/>
      <c r="D223" s="70"/>
      <c r="E223" s="280"/>
      <c r="F223" s="70"/>
      <c r="G223" s="71"/>
      <c r="H223" s="321"/>
      <c r="I223" s="434"/>
      <c r="J223" s="321"/>
      <c r="K223" s="395"/>
      <c r="L223" s="360"/>
      <c r="M223" s="335"/>
      <c r="N223" s="359"/>
    </row>
    <row r="224" spans="1:16" s="42" customFormat="1" ht="15.6" x14ac:dyDescent="0.25">
      <c r="C224" s="45"/>
      <c r="D224" s="45"/>
      <c r="E224" s="288"/>
      <c r="F224" s="45"/>
      <c r="G224" s="45"/>
      <c r="H224" s="339"/>
      <c r="I224" s="437"/>
      <c r="J224" s="339"/>
      <c r="K224" s="415"/>
      <c r="L224" s="360"/>
      <c r="M224" s="321"/>
      <c r="N224" s="359"/>
      <c r="O224" s="28"/>
    </row>
    <row r="225" spans="1:16" ht="15.6" x14ac:dyDescent="0.3">
      <c r="A225" s="69" t="s">
        <v>29</v>
      </c>
      <c r="B225" s="249"/>
      <c r="C225" s="3"/>
      <c r="D225" s="3"/>
      <c r="E225" s="282"/>
      <c r="F225" s="3"/>
      <c r="G225" s="4"/>
      <c r="H225" s="332"/>
      <c r="I225" s="358"/>
      <c r="J225" s="332"/>
      <c r="K225" s="397"/>
      <c r="L225" s="360"/>
      <c r="M225" s="339"/>
      <c r="N225" s="359"/>
    </row>
    <row r="226" spans="1:16" ht="15.6" x14ac:dyDescent="0.3">
      <c r="A226" s="63" t="s">
        <v>1</v>
      </c>
      <c r="B226" s="250" t="s">
        <v>116</v>
      </c>
      <c r="C226" s="63" t="s">
        <v>46</v>
      </c>
      <c r="D226" s="65" t="s">
        <v>109</v>
      </c>
      <c r="E226" s="286" t="s">
        <v>3</v>
      </c>
      <c r="F226" s="68" t="s">
        <v>4</v>
      </c>
      <c r="G226" s="10" t="s">
        <v>5</v>
      </c>
      <c r="H226" s="342"/>
      <c r="I226" s="436"/>
      <c r="L226" s="360"/>
      <c r="M226" s="332" t="s">
        <v>116</v>
      </c>
      <c r="N226" s="359"/>
      <c r="O226" s="77"/>
    </row>
    <row r="227" spans="1:16" ht="16.05" customHeight="1" x14ac:dyDescent="0.3">
      <c r="A227" s="55" t="s">
        <v>30</v>
      </c>
      <c r="B227" s="55" t="s">
        <v>30</v>
      </c>
      <c r="C227" s="23" t="s">
        <v>163</v>
      </c>
      <c r="D227" s="163"/>
      <c r="E227" s="499">
        <v>12</v>
      </c>
      <c r="F227" s="192">
        <f>E227*D227</f>
        <v>0</v>
      </c>
      <c r="G227" s="6">
        <f>IF(D227=0,0,(N227/$N$26))</f>
        <v>0</v>
      </c>
      <c r="H227" s="334"/>
      <c r="I227" s="360">
        <f>D227/10</f>
        <v>0</v>
      </c>
      <c r="J227" s="334" t="s">
        <v>30</v>
      </c>
      <c r="K227" s="409">
        <v>5</v>
      </c>
      <c r="L227" s="360">
        <f>(K227/10)*D227</f>
        <v>0</v>
      </c>
      <c r="M227" s="342" t="s">
        <v>30</v>
      </c>
      <c r="N227" s="381">
        <f>(D227/10)*O227</f>
        <v>0</v>
      </c>
      <c r="O227" s="28">
        <v>7.9000000000000001E-2</v>
      </c>
      <c r="P227" s="429" t="s">
        <v>262</v>
      </c>
    </row>
    <row r="228" spans="1:16" ht="16.05" customHeight="1" x14ac:dyDescent="0.3">
      <c r="A228" s="57" t="s">
        <v>31</v>
      </c>
      <c r="B228" s="57" t="s">
        <v>31</v>
      </c>
      <c r="C228" s="25" t="s">
        <v>169</v>
      </c>
      <c r="D228" s="463"/>
      <c r="E228" s="446">
        <v>12</v>
      </c>
      <c r="F228" s="194">
        <f>E228*D228</f>
        <v>0</v>
      </c>
      <c r="G228" s="6">
        <f>IF(D228=0,0,(N228/$N$26))</f>
        <v>0</v>
      </c>
      <c r="H228" s="334"/>
      <c r="I228" s="360">
        <f>D228/10</f>
        <v>0</v>
      </c>
      <c r="J228" s="335" t="s">
        <v>31</v>
      </c>
      <c r="K228" s="397">
        <v>11</v>
      </c>
      <c r="L228" s="360">
        <f>(K228/10)*D228</f>
        <v>0</v>
      </c>
      <c r="M228" s="334" t="s">
        <v>31</v>
      </c>
      <c r="N228" s="381">
        <f t="shared" ref="N228" si="64">(D228/10)*O228</f>
        <v>0</v>
      </c>
      <c r="O228" s="28">
        <v>0.20699999999999999</v>
      </c>
      <c r="P228" s="429" t="s">
        <v>262</v>
      </c>
    </row>
    <row r="229" spans="1:16" ht="15.6" x14ac:dyDescent="0.3">
      <c r="A229" s="238"/>
      <c r="B229" s="239"/>
      <c r="C229" s="239"/>
      <c r="D229" s="21">
        <f>SUM(D227:D228)</f>
        <v>0</v>
      </c>
      <c r="E229" s="287" t="s">
        <v>12</v>
      </c>
      <c r="F229" s="197">
        <f>SUM(F227:F228)</f>
        <v>0</v>
      </c>
      <c r="G229" s="15"/>
      <c r="H229" s="335"/>
      <c r="I229" s="361"/>
      <c r="L229" s="360"/>
      <c r="M229" s="334"/>
      <c r="N229" s="381"/>
      <c r="P229" s="429"/>
    </row>
    <row r="230" spans="1:16" ht="30" customHeight="1" x14ac:dyDescent="0.3">
      <c r="A230" s="546" t="s">
        <v>182</v>
      </c>
      <c r="B230" s="547"/>
      <c r="C230" s="548"/>
      <c r="D230" s="70"/>
      <c r="E230" s="70"/>
      <c r="F230" s="70"/>
      <c r="G230" s="71"/>
      <c r="H230" s="321"/>
      <c r="I230" s="434"/>
      <c r="J230" s="321"/>
      <c r="K230" s="395"/>
      <c r="L230" s="360"/>
      <c r="M230" s="335"/>
      <c r="N230" s="359"/>
      <c r="P230" s="429"/>
    </row>
    <row r="231" spans="1:16" s="42" customFormat="1" ht="15.6" x14ac:dyDescent="0.25">
      <c r="C231" s="48"/>
      <c r="D231" s="48"/>
      <c r="E231" s="48"/>
      <c r="F231" s="48"/>
      <c r="G231" s="48"/>
      <c r="H231" s="48"/>
      <c r="I231" s="396"/>
      <c r="J231" s="48"/>
      <c r="K231" s="396"/>
      <c r="L231" s="360"/>
      <c r="M231" s="321"/>
      <c r="N231" s="359"/>
      <c r="O231" s="28"/>
      <c r="P231" s="432"/>
    </row>
    <row r="232" spans="1:16" ht="15.6" x14ac:dyDescent="0.3">
      <c r="A232" s="564" t="s">
        <v>32</v>
      </c>
      <c r="B232" s="565"/>
      <c r="C232" s="565"/>
      <c r="D232" s="565"/>
      <c r="E232" s="565"/>
      <c r="F232" s="565"/>
      <c r="G232" s="566"/>
      <c r="H232" s="344"/>
      <c r="I232" s="397"/>
      <c r="J232" s="344"/>
      <c r="K232" s="397"/>
      <c r="L232" s="360"/>
      <c r="M232" s="48"/>
      <c r="N232" s="359"/>
      <c r="P232" s="429"/>
    </row>
    <row r="233" spans="1:16" ht="15.6" x14ac:dyDescent="0.3">
      <c r="A233" s="63" t="s">
        <v>1</v>
      </c>
      <c r="B233" s="250" t="s">
        <v>116</v>
      </c>
      <c r="C233" s="63" t="s">
        <v>46</v>
      </c>
      <c r="D233" s="65" t="s">
        <v>109</v>
      </c>
      <c r="E233" s="286" t="s">
        <v>3</v>
      </c>
      <c r="F233" s="68" t="s">
        <v>4</v>
      </c>
      <c r="G233" s="10" t="s">
        <v>5</v>
      </c>
      <c r="H233" s="342"/>
      <c r="I233" s="436"/>
      <c r="J233" s="342"/>
      <c r="K233" s="417"/>
      <c r="L233" s="360"/>
      <c r="M233" s="344" t="s">
        <v>116</v>
      </c>
      <c r="N233" s="359"/>
      <c r="O233" s="77"/>
      <c r="P233" s="429"/>
    </row>
    <row r="234" spans="1:16" ht="16.05" customHeight="1" x14ac:dyDescent="0.3">
      <c r="A234" s="55" t="s">
        <v>143</v>
      </c>
      <c r="B234" s="55" t="s">
        <v>143</v>
      </c>
      <c r="C234" s="23" t="s">
        <v>170</v>
      </c>
      <c r="D234" s="163"/>
      <c r="E234" s="301">
        <v>26</v>
      </c>
      <c r="F234" s="192">
        <f>E234*D234</f>
        <v>0</v>
      </c>
      <c r="G234" s="6">
        <f>IF(D234=0,0,(N234/$N$26))</f>
        <v>0</v>
      </c>
      <c r="H234" s="334"/>
      <c r="I234" s="360">
        <f t="shared" ref="I234:I236" si="65">D234/5</f>
        <v>0</v>
      </c>
      <c r="J234" s="334" t="s">
        <v>143</v>
      </c>
      <c r="K234" s="409">
        <v>6</v>
      </c>
      <c r="L234" s="360">
        <f>(K234/5)*D234</f>
        <v>0</v>
      </c>
      <c r="M234" s="342" t="s">
        <v>143</v>
      </c>
      <c r="N234" s="381">
        <f>(D234/5)*O234</f>
        <v>0</v>
      </c>
      <c r="O234" s="28">
        <v>0.13300000000000001</v>
      </c>
      <c r="P234" s="429" t="s">
        <v>263</v>
      </c>
    </row>
    <row r="235" spans="1:16" ht="16.05" customHeight="1" x14ac:dyDescent="0.25">
      <c r="A235" s="56" t="s">
        <v>144</v>
      </c>
      <c r="B235" s="56" t="s">
        <v>144</v>
      </c>
      <c r="C235" s="24" t="s">
        <v>167</v>
      </c>
      <c r="D235" s="464"/>
      <c r="E235" s="298">
        <v>26</v>
      </c>
      <c r="F235" s="193">
        <f>E235*D235</f>
        <v>0</v>
      </c>
      <c r="G235" s="6">
        <f>IF(D235=0,0,(N235/$N$26))</f>
        <v>0</v>
      </c>
      <c r="H235" s="334"/>
      <c r="I235" s="360">
        <f t="shared" si="65"/>
        <v>0</v>
      </c>
      <c r="J235" s="334" t="s">
        <v>144</v>
      </c>
      <c r="K235" s="409">
        <v>7</v>
      </c>
      <c r="L235" s="360">
        <f t="shared" ref="L235:L237" si="66">(K235/5)*D235</f>
        <v>0</v>
      </c>
      <c r="M235" s="334" t="s">
        <v>144</v>
      </c>
      <c r="N235" s="381">
        <f t="shared" ref="N235:N237" si="67">(D235/5)*O235</f>
        <v>0</v>
      </c>
      <c r="O235" s="28">
        <v>0.123</v>
      </c>
      <c r="P235" s="429" t="s">
        <v>263</v>
      </c>
    </row>
    <row r="236" spans="1:16" ht="16.05" customHeight="1" x14ac:dyDescent="0.25">
      <c r="A236" s="56" t="s">
        <v>145</v>
      </c>
      <c r="B236" s="56" t="s">
        <v>145</v>
      </c>
      <c r="C236" s="24" t="s">
        <v>168</v>
      </c>
      <c r="D236" s="464"/>
      <c r="E236" s="298">
        <v>26</v>
      </c>
      <c r="F236" s="193">
        <f>E236*D236</f>
        <v>0</v>
      </c>
      <c r="G236" s="6">
        <f>IF(D236=0,0,(N236/$N$26))</f>
        <v>0</v>
      </c>
      <c r="H236" s="334"/>
      <c r="I236" s="360">
        <f t="shared" si="65"/>
        <v>0</v>
      </c>
      <c r="J236" s="334" t="s">
        <v>145</v>
      </c>
      <c r="K236" s="409">
        <v>7</v>
      </c>
      <c r="L236" s="360">
        <f t="shared" si="66"/>
        <v>0</v>
      </c>
      <c r="M236" s="334" t="s">
        <v>145</v>
      </c>
      <c r="N236" s="381">
        <f t="shared" si="67"/>
        <v>0</v>
      </c>
      <c r="O236" s="28">
        <v>0.128</v>
      </c>
      <c r="P236" s="429" t="s">
        <v>263</v>
      </c>
    </row>
    <row r="237" spans="1:16" ht="16.05" customHeight="1" x14ac:dyDescent="0.3">
      <c r="A237" s="57" t="s">
        <v>146</v>
      </c>
      <c r="B237" s="57" t="s">
        <v>146</v>
      </c>
      <c r="C237" s="25" t="s">
        <v>169</v>
      </c>
      <c r="D237" s="464"/>
      <c r="E237" s="299">
        <v>26</v>
      </c>
      <c r="F237" s="194">
        <f>E237*D237</f>
        <v>0</v>
      </c>
      <c r="G237" s="6">
        <f>IF(D237=0,0,(N237/$N$26))</f>
        <v>0</v>
      </c>
      <c r="H237" s="334"/>
      <c r="I237" s="360">
        <f>D237/5</f>
        <v>0</v>
      </c>
      <c r="J237" s="335" t="s">
        <v>146</v>
      </c>
      <c r="K237" s="397">
        <v>8</v>
      </c>
      <c r="L237" s="360">
        <f t="shared" si="66"/>
        <v>0</v>
      </c>
      <c r="M237" s="334" t="s">
        <v>146</v>
      </c>
      <c r="N237" s="381">
        <f t="shared" si="67"/>
        <v>0</v>
      </c>
      <c r="O237" s="28">
        <v>0.128</v>
      </c>
      <c r="P237" s="429" t="s">
        <v>263</v>
      </c>
    </row>
    <row r="238" spans="1:16" ht="15.6" x14ac:dyDescent="0.3">
      <c r="A238" s="238"/>
      <c r="B238" s="239"/>
      <c r="C238" s="239"/>
      <c r="D238" s="21">
        <f>SUM(D234:D237)</f>
        <v>0</v>
      </c>
      <c r="E238" s="287" t="s">
        <v>12</v>
      </c>
      <c r="F238" s="197">
        <f>SUM(F234:F237)</f>
        <v>0</v>
      </c>
      <c r="G238" s="15"/>
      <c r="H238" s="335"/>
      <c r="I238" s="361"/>
      <c r="L238" s="360"/>
      <c r="M238" s="334"/>
      <c r="N238" s="381"/>
      <c r="P238" s="429"/>
    </row>
    <row r="239" spans="1:16" s="16" customFormat="1" ht="31.2" customHeight="1" x14ac:dyDescent="0.3">
      <c r="A239" s="546" t="s">
        <v>276</v>
      </c>
      <c r="B239" s="547"/>
      <c r="C239" s="548"/>
      <c r="D239" s="70"/>
      <c r="E239" s="280"/>
      <c r="F239" s="70"/>
      <c r="G239" s="71"/>
      <c r="H239" s="321"/>
      <c r="I239" s="434"/>
      <c r="J239" s="321"/>
      <c r="K239" s="395"/>
      <c r="L239" s="360"/>
      <c r="M239" s="335"/>
      <c r="N239" s="359"/>
      <c r="O239" s="28"/>
      <c r="P239" s="429"/>
    </row>
    <row r="240" spans="1:16" s="42" customFormat="1" ht="15.6" x14ac:dyDescent="0.25">
      <c r="C240" s="48"/>
      <c r="D240" s="48"/>
      <c r="E240" s="293"/>
      <c r="F240" s="48"/>
      <c r="G240" s="48"/>
      <c r="H240" s="48"/>
      <c r="I240" s="396"/>
      <c r="J240" s="48"/>
      <c r="K240" s="396"/>
      <c r="L240" s="360"/>
      <c r="M240" s="321"/>
      <c r="N240" s="359"/>
      <c r="O240" s="28"/>
      <c r="P240" s="432"/>
    </row>
    <row r="241" spans="1:16" s="16" customFormat="1" ht="15.6" x14ac:dyDescent="0.3">
      <c r="A241" s="69" t="s">
        <v>33</v>
      </c>
      <c r="B241" s="69"/>
      <c r="C241" s="2"/>
      <c r="D241" s="3"/>
      <c r="E241" s="282"/>
      <c r="F241" s="3"/>
      <c r="G241" s="4"/>
      <c r="H241" s="332"/>
      <c r="I241" s="358"/>
      <c r="J241" s="332"/>
      <c r="K241" s="397"/>
      <c r="L241" s="360"/>
      <c r="M241" s="48"/>
      <c r="N241" s="359"/>
      <c r="O241" s="28"/>
      <c r="P241" s="429"/>
    </row>
    <row r="242" spans="1:16" s="16" customFormat="1" ht="15.6" x14ac:dyDescent="0.3">
      <c r="A242" s="63" t="s">
        <v>1</v>
      </c>
      <c r="B242" s="250" t="s">
        <v>116</v>
      </c>
      <c r="C242" s="63" t="s">
        <v>34</v>
      </c>
      <c r="D242" s="65" t="s">
        <v>109</v>
      </c>
      <c r="E242" s="286" t="s">
        <v>3</v>
      </c>
      <c r="F242" s="68" t="s">
        <v>4</v>
      </c>
      <c r="G242" s="10" t="s">
        <v>5</v>
      </c>
      <c r="H242" s="342"/>
      <c r="I242" s="436"/>
      <c r="J242" s="342"/>
      <c r="K242" s="417"/>
      <c r="L242" s="360"/>
      <c r="M242" s="332" t="s">
        <v>116</v>
      </c>
      <c r="N242" s="359"/>
      <c r="O242" s="77"/>
      <c r="P242" s="429"/>
    </row>
    <row r="243" spans="1:16" s="16" customFormat="1" ht="16.05" customHeight="1" x14ac:dyDescent="0.3">
      <c r="A243" s="266" t="s">
        <v>36</v>
      </c>
      <c r="B243" s="477" t="s">
        <v>297</v>
      </c>
      <c r="C243" s="533" t="s">
        <v>239</v>
      </c>
      <c r="D243" s="480"/>
      <c r="E243" s="303">
        <v>32</v>
      </c>
      <c r="F243" s="267">
        <f t="shared" ref="F243:F250" si="68">D243*E243</f>
        <v>0</v>
      </c>
      <c r="G243" s="6">
        <f t="shared" ref="G243:G250" si="69">IF(D243=0,0,(N243/$N$26))</f>
        <v>0</v>
      </c>
      <c r="H243" s="342"/>
      <c r="I243" s="360">
        <f>D243/2</f>
        <v>0</v>
      </c>
      <c r="J243" s="334" t="s">
        <v>36</v>
      </c>
      <c r="K243" s="409">
        <v>5</v>
      </c>
      <c r="L243" s="360">
        <f>(K243/2)*D243</f>
        <v>0</v>
      </c>
      <c r="M243" s="334" t="s">
        <v>297</v>
      </c>
      <c r="N243" s="381">
        <f>(D243/2)*O243</f>
        <v>0</v>
      </c>
      <c r="O243" s="28">
        <v>6.5000000000000002E-2</v>
      </c>
      <c r="P243" s="429" t="s">
        <v>261</v>
      </c>
    </row>
    <row r="244" spans="1:16" s="16" customFormat="1" ht="16.05" customHeight="1" x14ac:dyDescent="0.3">
      <c r="A244" s="56" t="s">
        <v>35</v>
      </c>
      <c r="B244" s="478" t="s">
        <v>298</v>
      </c>
      <c r="C244" s="534" t="s">
        <v>240</v>
      </c>
      <c r="D244" s="480"/>
      <c r="E244" s="303">
        <v>32</v>
      </c>
      <c r="F244" s="268">
        <f t="shared" si="68"/>
        <v>0</v>
      </c>
      <c r="G244" s="6">
        <f t="shared" si="69"/>
        <v>0</v>
      </c>
      <c r="H244" s="342"/>
      <c r="I244" s="360">
        <f>D244/2</f>
        <v>0</v>
      </c>
      <c r="J244" s="334" t="s">
        <v>35</v>
      </c>
      <c r="K244" s="409">
        <v>6</v>
      </c>
      <c r="L244" s="360">
        <f t="shared" ref="L244" si="70">(K244/2)*D244</f>
        <v>0</v>
      </c>
      <c r="M244" s="334" t="s">
        <v>298</v>
      </c>
      <c r="N244" s="381">
        <f>(D244/2)*O244</f>
        <v>0</v>
      </c>
      <c r="O244" s="28">
        <v>7.8E-2</v>
      </c>
      <c r="P244" s="429" t="s">
        <v>261</v>
      </c>
    </row>
    <row r="245" spans="1:16" s="16" customFormat="1" ht="16.05" customHeight="1" x14ac:dyDescent="0.3">
      <c r="A245" s="56" t="s">
        <v>39</v>
      </c>
      <c r="B245" s="478" t="s">
        <v>299</v>
      </c>
      <c r="C245" s="535" t="s">
        <v>377</v>
      </c>
      <c r="D245" s="164"/>
      <c r="E245" s="303">
        <v>80</v>
      </c>
      <c r="F245" s="196">
        <f>D245*E245</f>
        <v>0</v>
      </c>
      <c r="G245" s="6">
        <f t="shared" si="69"/>
        <v>0</v>
      </c>
      <c r="H245" s="342"/>
      <c r="I245" s="360">
        <f>D245/16</f>
        <v>0</v>
      </c>
      <c r="J245" s="345" t="s">
        <v>39</v>
      </c>
      <c r="K245" s="409">
        <v>5</v>
      </c>
      <c r="L245" s="360">
        <f>(D245/8)*K245</f>
        <v>0</v>
      </c>
      <c r="M245" s="334" t="s">
        <v>299</v>
      </c>
      <c r="N245" s="381">
        <f>(D245/16)*O245</f>
        <v>0</v>
      </c>
      <c r="O245" s="232">
        <v>7.2999999999999995E-2</v>
      </c>
      <c r="P245" s="429" t="s">
        <v>264</v>
      </c>
    </row>
    <row r="246" spans="1:16" s="16" customFormat="1" ht="16.05" customHeight="1" x14ac:dyDescent="0.3">
      <c r="A246" s="56" t="s">
        <v>38</v>
      </c>
      <c r="B246" s="478" t="s">
        <v>300</v>
      </c>
      <c r="C246" s="535" t="s">
        <v>378</v>
      </c>
      <c r="D246" s="164"/>
      <c r="E246" s="303">
        <v>80</v>
      </c>
      <c r="F246" s="196">
        <f t="shared" si="68"/>
        <v>0</v>
      </c>
      <c r="G246" s="6">
        <f t="shared" si="69"/>
        <v>0</v>
      </c>
      <c r="H246" s="342"/>
      <c r="I246" s="360">
        <f>D246/16</f>
        <v>0</v>
      </c>
      <c r="J246" s="345" t="s">
        <v>38</v>
      </c>
      <c r="K246" s="409">
        <v>14</v>
      </c>
      <c r="L246" s="360">
        <f>(D246/8)*K246</f>
        <v>0</v>
      </c>
      <c r="M246" s="334" t="s">
        <v>300</v>
      </c>
      <c r="N246" s="381">
        <f>(D246/16)*O246</f>
        <v>0</v>
      </c>
      <c r="O246" s="232">
        <v>9.7000000000000003E-2</v>
      </c>
      <c r="P246" s="429" t="s">
        <v>264</v>
      </c>
    </row>
    <row r="247" spans="1:16" s="16" customFormat="1" ht="16.05" customHeight="1" x14ac:dyDescent="0.3">
      <c r="A247" s="56" t="s">
        <v>37</v>
      </c>
      <c r="B247" s="478" t="s">
        <v>301</v>
      </c>
      <c r="C247" s="535" t="s">
        <v>379</v>
      </c>
      <c r="D247" s="164"/>
      <c r="E247" s="303">
        <v>80</v>
      </c>
      <c r="F247" s="196">
        <f t="shared" si="68"/>
        <v>0</v>
      </c>
      <c r="G247" s="6">
        <f t="shared" si="69"/>
        <v>0</v>
      </c>
      <c r="H247" s="342"/>
      <c r="I247" s="360">
        <f>D247/16</f>
        <v>0</v>
      </c>
      <c r="J247" s="345" t="s">
        <v>37</v>
      </c>
      <c r="K247" s="409">
        <v>15</v>
      </c>
      <c r="L247" s="360">
        <f t="shared" ref="L247" si="71">(K247/8)*D247</f>
        <v>0</v>
      </c>
      <c r="M247" s="345" t="s">
        <v>301</v>
      </c>
      <c r="N247" s="381">
        <f>(D247/16)*O247</f>
        <v>0</v>
      </c>
      <c r="O247" s="28">
        <v>0.10299999999999999</v>
      </c>
      <c r="P247" s="429" t="s">
        <v>264</v>
      </c>
    </row>
    <row r="248" spans="1:16" s="16" customFormat="1" ht="16.05" customHeight="1" x14ac:dyDescent="0.3">
      <c r="A248" s="56" t="s">
        <v>40</v>
      </c>
      <c r="B248" s="478" t="s">
        <v>302</v>
      </c>
      <c r="C248" s="534" t="s">
        <v>380</v>
      </c>
      <c r="D248" s="164"/>
      <c r="E248" s="303">
        <v>72</v>
      </c>
      <c r="F248" s="196">
        <f t="shared" si="68"/>
        <v>0</v>
      </c>
      <c r="G248" s="6">
        <f t="shared" si="69"/>
        <v>0</v>
      </c>
      <c r="H248" s="342"/>
      <c r="I248" s="360">
        <f>D248/12</f>
        <v>0</v>
      </c>
      <c r="J248" s="345" t="s">
        <v>40</v>
      </c>
      <c r="K248" s="409">
        <v>10</v>
      </c>
      <c r="L248" s="360">
        <f>(D248/6)*K248</f>
        <v>0</v>
      </c>
      <c r="M248" s="345" t="s">
        <v>302</v>
      </c>
      <c r="N248" s="381">
        <f>(D248/12)*O248</f>
        <v>0</v>
      </c>
      <c r="O248" s="232">
        <v>6.7000000000000004E-2</v>
      </c>
      <c r="P248" s="429" t="s">
        <v>265</v>
      </c>
    </row>
    <row r="249" spans="1:16" s="16" customFormat="1" ht="16.05" customHeight="1" x14ac:dyDescent="0.3">
      <c r="A249" s="56" t="s">
        <v>41</v>
      </c>
      <c r="B249" s="478" t="s">
        <v>303</v>
      </c>
      <c r="C249" s="534" t="s">
        <v>381</v>
      </c>
      <c r="D249" s="164"/>
      <c r="E249" s="303">
        <v>72</v>
      </c>
      <c r="F249" s="196">
        <f t="shared" si="68"/>
        <v>0</v>
      </c>
      <c r="G249" s="6">
        <f t="shared" si="69"/>
        <v>0</v>
      </c>
      <c r="H249" s="342"/>
      <c r="I249" s="360">
        <f>D249/12</f>
        <v>0</v>
      </c>
      <c r="J249" s="345" t="s">
        <v>41</v>
      </c>
      <c r="K249" s="409">
        <v>8</v>
      </c>
      <c r="L249" s="360">
        <f>(K249/6)*D249</f>
        <v>0</v>
      </c>
      <c r="M249" s="345" t="s">
        <v>303</v>
      </c>
      <c r="N249" s="381">
        <f>(D249/12)*O249</f>
        <v>0</v>
      </c>
      <c r="O249" s="232">
        <v>0.09</v>
      </c>
      <c r="P249" s="429" t="s">
        <v>265</v>
      </c>
    </row>
    <row r="250" spans="1:16" s="16" customFormat="1" ht="16.05" customHeight="1" x14ac:dyDescent="0.3">
      <c r="A250" s="57" t="s">
        <v>42</v>
      </c>
      <c r="B250" s="479" t="s">
        <v>304</v>
      </c>
      <c r="C250" s="536" t="s">
        <v>241</v>
      </c>
      <c r="D250" s="545"/>
      <c r="E250" s="303">
        <v>150</v>
      </c>
      <c r="F250" s="200">
        <f t="shared" si="68"/>
        <v>0</v>
      </c>
      <c r="G250" s="6">
        <f t="shared" si="69"/>
        <v>0</v>
      </c>
      <c r="H250" s="345"/>
      <c r="I250" s="360">
        <f>D250/25</f>
        <v>0</v>
      </c>
      <c r="J250" s="346" t="s">
        <v>42</v>
      </c>
      <c r="K250" s="397">
        <v>9</v>
      </c>
      <c r="L250" s="360">
        <f>(K250/25)*D250</f>
        <v>0</v>
      </c>
      <c r="M250" s="345" t="s">
        <v>304</v>
      </c>
      <c r="N250" s="381">
        <f>(D250/25)*O250</f>
        <v>0</v>
      </c>
      <c r="O250" s="232">
        <v>0.05</v>
      </c>
      <c r="P250" s="429" t="s">
        <v>266</v>
      </c>
    </row>
    <row r="251" spans="1:16" s="16" customFormat="1" ht="15.6" x14ac:dyDescent="0.3">
      <c r="A251" s="262"/>
      <c r="B251" s="262"/>
      <c r="C251" s="262"/>
      <c r="D251" s="21">
        <f>SUM(D243:D250)</f>
        <v>0</v>
      </c>
      <c r="E251" s="283" t="s">
        <v>12</v>
      </c>
      <c r="F251" s="195">
        <f>SUM(F243:F250)</f>
        <v>0</v>
      </c>
      <c r="G251" s="9"/>
      <c r="H251" s="335"/>
      <c r="I251" s="361"/>
      <c r="K251" s="418"/>
      <c r="L251" s="360"/>
      <c r="M251" s="345"/>
      <c r="N251" s="360"/>
      <c r="O251" s="28"/>
    </row>
    <row r="252" spans="1:16" s="42" customFormat="1" ht="28.2" customHeight="1" x14ac:dyDescent="0.3">
      <c r="A252" s="567" t="s">
        <v>183</v>
      </c>
      <c r="B252" s="568"/>
      <c r="C252" s="568"/>
      <c r="D252" s="263"/>
      <c r="E252" s="294"/>
      <c r="F252" s="263"/>
      <c r="G252" s="264"/>
      <c r="H252" s="260"/>
      <c r="I252" s="362"/>
      <c r="J252" s="260"/>
      <c r="K252" s="260"/>
      <c r="L252" s="360"/>
      <c r="M252" s="335"/>
      <c r="N252" s="361"/>
      <c r="O252" s="28"/>
    </row>
    <row r="253" spans="1:16" s="16" customFormat="1" ht="15" x14ac:dyDescent="0.25">
      <c r="A253" s="257"/>
      <c r="B253" s="257"/>
      <c r="C253" s="261"/>
      <c r="D253" s="261"/>
      <c r="E253" s="295"/>
      <c r="F253" s="261"/>
      <c r="G253" s="261"/>
      <c r="H253" s="260"/>
      <c r="I253" s="362"/>
      <c r="J253" s="260"/>
      <c r="K253" s="260"/>
      <c r="L253" s="360"/>
      <c r="M253" s="260"/>
      <c r="N253" s="362"/>
      <c r="O253" s="28"/>
    </row>
    <row r="254" spans="1:16" s="16" customFormat="1" ht="15.6" x14ac:dyDescent="0.3">
      <c r="A254" s="69" t="s">
        <v>342</v>
      </c>
      <c r="B254" s="249"/>
      <c r="C254" s="3"/>
      <c r="D254" s="3"/>
      <c r="E254" s="282"/>
      <c r="F254" s="3"/>
      <c r="G254" s="4"/>
      <c r="H254" s="332"/>
      <c r="I254" s="358"/>
      <c r="J254" s="539"/>
      <c r="K254" s="344"/>
      <c r="L254" s="360"/>
      <c r="M254" s="260"/>
      <c r="N254" s="362"/>
      <c r="O254" s="50"/>
    </row>
    <row r="255" spans="1:16" s="16" customFormat="1" ht="15.6" x14ac:dyDescent="0.3">
      <c r="A255" s="63" t="s">
        <v>1</v>
      </c>
      <c r="B255" s="250" t="s">
        <v>116</v>
      </c>
      <c r="C255" s="63" t="s">
        <v>34</v>
      </c>
      <c r="D255" s="65" t="s">
        <v>109</v>
      </c>
      <c r="E255" s="286" t="s">
        <v>3</v>
      </c>
      <c r="F255" s="68" t="s">
        <v>4</v>
      </c>
      <c r="G255" s="10"/>
      <c r="H255" s="342"/>
      <c r="I255" s="436"/>
      <c r="J255" s="540"/>
      <c r="K255" s="419"/>
      <c r="L255" s="360"/>
      <c r="M255" s="332" t="s">
        <v>116</v>
      </c>
      <c r="N255" s="358" t="s">
        <v>34</v>
      </c>
      <c r="O255" s="365"/>
    </row>
    <row r="256" spans="1:16" s="16" customFormat="1" ht="16.05" customHeight="1" x14ac:dyDescent="0.3">
      <c r="A256" s="58" t="s">
        <v>147</v>
      </c>
      <c r="B256" s="58" t="s">
        <v>147</v>
      </c>
      <c r="C256" s="19" t="s">
        <v>242</v>
      </c>
      <c r="D256" s="163"/>
      <c r="E256" s="303">
        <v>8</v>
      </c>
      <c r="F256" s="199">
        <f>E256*D256</f>
        <v>0</v>
      </c>
      <c r="G256" s="18">
        <f>IF(D256=0,0,(N256/$N$26))</f>
        <v>0</v>
      </c>
      <c r="H256" s="346"/>
      <c r="I256" s="438">
        <f>D256/10</f>
        <v>0</v>
      </c>
      <c r="J256" s="540" t="s">
        <v>147</v>
      </c>
      <c r="K256" s="416">
        <v>5.3</v>
      </c>
      <c r="L256" s="360">
        <f>(K256/10)*D256</f>
        <v>0</v>
      </c>
      <c r="M256" s="342" t="s">
        <v>147</v>
      </c>
      <c r="N256" s="381">
        <f>(D256/10)*O256</f>
        <v>0</v>
      </c>
      <c r="O256" s="366">
        <v>2.1000000000000001E-2</v>
      </c>
      <c r="P256" s="429" t="s">
        <v>262</v>
      </c>
    </row>
    <row r="257" spans="1:15" s="16" customFormat="1" ht="15.6" x14ac:dyDescent="0.3">
      <c r="A257" s="238"/>
      <c r="B257" s="239"/>
      <c r="C257" s="244"/>
      <c r="D257" s="21">
        <f>SUM(D256)</f>
        <v>0</v>
      </c>
      <c r="E257" s="287" t="s">
        <v>12</v>
      </c>
      <c r="F257" s="197">
        <f>SUM(F256)</f>
        <v>0</v>
      </c>
      <c r="G257" s="15"/>
      <c r="H257" s="335" t="s">
        <v>268</v>
      </c>
      <c r="I257" s="361"/>
      <c r="J257" s="346"/>
      <c r="K257" s="420"/>
      <c r="L257" s="360"/>
      <c r="O257" s="145"/>
    </row>
    <row r="258" spans="1:15" s="16" customFormat="1" ht="33.450000000000003" customHeight="1" x14ac:dyDescent="0.25">
      <c r="A258" s="546" t="s">
        <v>334</v>
      </c>
      <c r="B258" s="547"/>
      <c r="C258" s="548"/>
      <c r="D258" s="70"/>
      <c r="E258" s="70"/>
      <c r="F258" s="70"/>
      <c r="G258" s="71"/>
      <c r="H258" s="321">
        <f>D23</f>
        <v>0</v>
      </c>
      <c r="I258" s="434"/>
      <c r="J258" s="321"/>
      <c r="K258" s="343"/>
      <c r="L258" s="360"/>
      <c r="O258" s="28"/>
    </row>
    <row r="259" spans="1:15" s="16" customFormat="1" ht="17.399999999999999" x14ac:dyDescent="0.25">
      <c r="A259" s="258"/>
      <c r="B259" s="258"/>
      <c r="C259" s="485" t="s">
        <v>332</v>
      </c>
      <c r="D259" s="486">
        <f>D257+D251+D238+D229+D222+D216+D203+D196+D185+D173+D164+D142+D133+D93+D87+D79+D70+D61+D47+D36+D149+D155+D123+D113+D103</f>
        <v>0</v>
      </c>
      <c r="E259" s="259"/>
      <c r="F259" s="260"/>
      <c r="G259" s="259"/>
      <c r="H259" s="260"/>
      <c r="I259" s="362"/>
      <c r="J259" s="260"/>
      <c r="K259" s="260"/>
      <c r="L259" s="360"/>
      <c r="O259" s="28"/>
    </row>
    <row r="260" spans="1:15" s="16" customFormat="1" ht="15.6" x14ac:dyDescent="0.25">
      <c r="A260" s="74"/>
      <c r="B260" s="252"/>
      <c r="C260" s="487" t="s">
        <v>333</v>
      </c>
      <c r="D260" s="75"/>
      <c r="E260" s="79"/>
      <c r="F260" s="303">
        <f>IF(D17&gt;5000,"0",500)</f>
        <v>500</v>
      </c>
      <c r="G260" s="76"/>
      <c r="H260" s="260"/>
      <c r="I260" s="362"/>
      <c r="J260" s="260"/>
      <c r="K260" s="260"/>
      <c r="L260" s="360"/>
      <c r="M260" s="260"/>
      <c r="N260" s="362"/>
      <c r="O260" s="28"/>
    </row>
    <row r="261" spans="1:15" s="30" customFormat="1" ht="15" x14ac:dyDescent="0.25">
      <c r="A261" s="160"/>
      <c r="B261" s="160"/>
      <c r="C261" s="161"/>
      <c r="D261" s="161"/>
      <c r="E261" s="162"/>
      <c r="F261" s="162"/>
      <c r="G261" s="161"/>
      <c r="H261" s="161"/>
      <c r="I261" s="363"/>
      <c r="J261" s="161"/>
      <c r="K261" s="161"/>
      <c r="L261" s="360"/>
      <c r="M261" s="260"/>
      <c r="N261" s="362"/>
      <c r="O261" s="28"/>
    </row>
    <row r="262" spans="1:15" s="49" customFormat="1" ht="280.2" customHeight="1" x14ac:dyDescent="0.25">
      <c r="A262" s="561" t="s">
        <v>387</v>
      </c>
      <c r="B262" s="562"/>
      <c r="C262" s="562"/>
      <c r="D262" s="562"/>
      <c r="E262" s="562"/>
      <c r="F262" s="562"/>
      <c r="G262" s="563"/>
      <c r="H262" s="386"/>
      <c r="I262" s="364"/>
      <c r="J262" s="386"/>
      <c r="K262" s="387"/>
      <c r="L262" s="364"/>
      <c r="M262" s="161"/>
      <c r="N262" s="363"/>
      <c r="O262" s="28"/>
    </row>
    <row r="263" spans="1:15" ht="15" x14ac:dyDescent="0.25">
      <c r="I263" s="347"/>
    </row>
    <row r="264" spans="1:15" ht="15" hidden="1" x14ac:dyDescent="0.25">
      <c r="I264" s="347"/>
    </row>
    <row r="265" spans="1:15" ht="15" hidden="1" x14ac:dyDescent="0.25">
      <c r="I265" s="347"/>
    </row>
    <row r="266" spans="1:15" ht="15" hidden="1" x14ac:dyDescent="0.25">
      <c r="I266" s="347"/>
    </row>
    <row r="267" spans="1:15" ht="15" hidden="1" x14ac:dyDescent="0.25">
      <c r="I267" s="347"/>
    </row>
    <row r="268" spans="1:15" ht="15" hidden="1" x14ac:dyDescent="0.25">
      <c r="I268" s="347"/>
    </row>
    <row r="269" spans="1:15" ht="15" hidden="1" x14ac:dyDescent="0.25">
      <c r="A269" s="27">
        <v>0</v>
      </c>
      <c r="B269" s="27">
        <v>0</v>
      </c>
      <c r="C269" s="1">
        <v>0</v>
      </c>
      <c r="D269" s="1">
        <v>0</v>
      </c>
      <c r="E269" s="1">
        <v>0</v>
      </c>
      <c r="F269" s="1">
        <v>0</v>
      </c>
      <c r="I269" s="347"/>
    </row>
    <row r="270" spans="1:15" ht="15" hidden="1" x14ac:dyDescent="0.25">
      <c r="A270" s="27">
        <v>2</v>
      </c>
      <c r="B270" s="27">
        <v>16</v>
      </c>
      <c r="C270" s="1">
        <v>12</v>
      </c>
      <c r="D270" s="1">
        <f>D269+25</f>
        <v>25</v>
      </c>
      <c r="E270" s="1">
        <f>E269+10</f>
        <v>10</v>
      </c>
      <c r="F270" s="1">
        <f>F269+5</f>
        <v>5</v>
      </c>
      <c r="I270" s="347"/>
    </row>
    <row r="271" spans="1:15" ht="15" hidden="1" x14ac:dyDescent="0.25">
      <c r="A271" s="27">
        <f t="shared" ref="A271:A334" si="72">A270+2</f>
        <v>4</v>
      </c>
      <c r="B271" s="27">
        <f>B270+16</f>
        <v>32</v>
      </c>
      <c r="C271" s="1">
        <f>C270+12</f>
        <v>24</v>
      </c>
      <c r="D271" s="1">
        <f t="shared" ref="D271:D334" si="73">D270+25</f>
        <v>50</v>
      </c>
      <c r="E271" s="1">
        <f t="shared" ref="E271:E334" si="74">E270+10</f>
        <v>20</v>
      </c>
      <c r="F271" s="1">
        <f t="shared" ref="F271:F334" si="75">F270+5</f>
        <v>10</v>
      </c>
      <c r="I271" s="347"/>
    </row>
    <row r="272" spans="1:15" ht="15" hidden="1" x14ac:dyDescent="0.25">
      <c r="A272" s="27">
        <f t="shared" si="72"/>
        <v>6</v>
      </c>
      <c r="B272" s="27">
        <f t="shared" ref="B272:B335" si="76">B271+16</f>
        <v>48</v>
      </c>
      <c r="C272" s="1">
        <f t="shared" ref="C272:C335" si="77">C271+12</f>
        <v>36</v>
      </c>
      <c r="D272" s="1">
        <f t="shared" si="73"/>
        <v>75</v>
      </c>
      <c r="E272" s="1">
        <f t="shared" si="74"/>
        <v>30</v>
      </c>
      <c r="F272" s="1">
        <f t="shared" si="75"/>
        <v>15</v>
      </c>
      <c r="I272" s="347"/>
    </row>
    <row r="273" spans="1:9" ht="15" hidden="1" x14ac:dyDescent="0.25">
      <c r="A273" s="27">
        <f t="shared" si="72"/>
        <v>8</v>
      </c>
      <c r="B273" s="27">
        <f t="shared" si="76"/>
        <v>64</v>
      </c>
      <c r="C273" s="1">
        <f t="shared" si="77"/>
        <v>48</v>
      </c>
      <c r="D273" s="1">
        <f t="shared" si="73"/>
        <v>100</v>
      </c>
      <c r="E273" s="1">
        <f t="shared" si="74"/>
        <v>40</v>
      </c>
      <c r="F273" s="1">
        <f t="shared" si="75"/>
        <v>20</v>
      </c>
      <c r="I273" s="347"/>
    </row>
    <row r="274" spans="1:9" ht="15" hidden="1" x14ac:dyDescent="0.25">
      <c r="A274" s="27">
        <f t="shared" si="72"/>
        <v>10</v>
      </c>
      <c r="B274" s="27">
        <f t="shared" si="76"/>
        <v>80</v>
      </c>
      <c r="C274" s="1">
        <f t="shared" si="77"/>
        <v>60</v>
      </c>
      <c r="D274" s="1">
        <f t="shared" si="73"/>
        <v>125</v>
      </c>
      <c r="E274" s="1">
        <f t="shared" si="74"/>
        <v>50</v>
      </c>
      <c r="F274" s="1">
        <f t="shared" si="75"/>
        <v>25</v>
      </c>
      <c r="I274" s="347"/>
    </row>
    <row r="275" spans="1:9" ht="15" hidden="1" x14ac:dyDescent="0.25">
      <c r="A275" s="27">
        <f t="shared" si="72"/>
        <v>12</v>
      </c>
      <c r="B275" s="27">
        <f t="shared" si="76"/>
        <v>96</v>
      </c>
      <c r="C275" s="1">
        <f t="shared" si="77"/>
        <v>72</v>
      </c>
      <c r="D275" s="1">
        <f t="shared" si="73"/>
        <v>150</v>
      </c>
      <c r="E275" s="1">
        <f t="shared" si="74"/>
        <v>60</v>
      </c>
      <c r="F275" s="1">
        <f t="shared" si="75"/>
        <v>30</v>
      </c>
      <c r="I275" s="347"/>
    </row>
    <row r="276" spans="1:9" ht="15" hidden="1" x14ac:dyDescent="0.25">
      <c r="A276" s="27">
        <f t="shared" si="72"/>
        <v>14</v>
      </c>
      <c r="B276" s="27">
        <f t="shared" si="76"/>
        <v>112</v>
      </c>
      <c r="C276" s="1">
        <f t="shared" si="77"/>
        <v>84</v>
      </c>
      <c r="D276" s="1">
        <f t="shared" si="73"/>
        <v>175</v>
      </c>
      <c r="E276" s="1">
        <f t="shared" si="74"/>
        <v>70</v>
      </c>
      <c r="F276" s="1">
        <f t="shared" si="75"/>
        <v>35</v>
      </c>
      <c r="I276" s="347"/>
    </row>
    <row r="277" spans="1:9" ht="15" hidden="1" x14ac:dyDescent="0.25">
      <c r="A277" s="27">
        <f t="shared" si="72"/>
        <v>16</v>
      </c>
      <c r="B277" s="27">
        <f t="shared" si="76"/>
        <v>128</v>
      </c>
      <c r="C277" s="1">
        <f t="shared" si="77"/>
        <v>96</v>
      </c>
      <c r="D277" s="1">
        <f t="shared" si="73"/>
        <v>200</v>
      </c>
      <c r="E277" s="1">
        <f t="shared" si="74"/>
        <v>80</v>
      </c>
      <c r="F277" s="1">
        <f t="shared" si="75"/>
        <v>40</v>
      </c>
      <c r="I277" s="347"/>
    </row>
    <row r="278" spans="1:9" ht="15" hidden="1" x14ac:dyDescent="0.25">
      <c r="A278" s="27">
        <f t="shared" si="72"/>
        <v>18</v>
      </c>
      <c r="B278" s="27">
        <f t="shared" si="76"/>
        <v>144</v>
      </c>
      <c r="C278" s="1">
        <f t="shared" si="77"/>
        <v>108</v>
      </c>
      <c r="D278" s="1">
        <f t="shared" si="73"/>
        <v>225</v>
      </c>
      <c r="E278" s="1">
        <f t="shared" si="74"/>
        <v>90</v>
      </c>
      <c r="F278" s="1">
        <f t="shared" si="75"/>
        <v>45</v>
      </c>
      <c r="I278" s="347"/>
    </row>
    <row r="279" spans="1:9" ht="15" hidden="1" x14ac:dyDescent="0.25">
      <c r="A279" s="27">
        <f t="shared" si="72"/>
        <v>20</v>
      </c>
      <c r="B279" s="27">
        <f t="shared" si="76"/>
        <v>160</v>
      </c>
      <c r="C279" s="1">
        <f t="shared" si="77"/>
        <v>120</v>
      </c>
      <c r="D279" s="1">
        <f t="shared" si="73"/>
        <v>250</v>
      </c>
      <c r="E279" s="1">
        <f t="shared" si="74"/>
        <v>100</v>
      </c>
      <c r="F279" s="1">
        <f t="shared" si="75"/>
        <v>50</v>
      </c>
      <c r="I279" s="347"/>
    </row>
    <row r="280" spans="1:9" ht="15" hidden="1" x14ac:dyDescent="0.25">
      <c r="A280" s="27">
        <f t="shared" si="72"/>
        <v>22</v>
      </c>
      <c r="B280" s="27">
        <f t="shared" si="76"/>
        <v>176</v>
      </c>
      <c r="C280" s="1">
        <f t="shared" si="77"/>
        <v>132</v>
      </c>
      <c r="D280" s="1">
        <f t="shared" si="73"/>
        <v>275</v>
      </c>
      <c r="E280" s="1">
        <f t="shared" si="74"/>
        <v>110</v>
      </c>
      <c r="F280" s="1">
        <f t="shared" si="75"/>
        <v>55</v>
      </c>
      <c r="I280" s="347"/>
    </row>
    <row r="281" spans="1:9" ht="15" hidden="1" x14ac:dyDescent="0.25">
      <c r="A281" s="27">
        <f t="shared" si="72"/>
        <v>24</v>
      </c>
      <c r="B281" s="27">
        <f t="shared" si="76"/>
        <v>192</v>
      </c>
      <c r="C281" s="1">
        <f t="shared" si="77"/>
        <v>144</v>
      </c>
      <c r="D281" s="1">
        <f t="shared" si="73"/>
        <v>300</v>
      </c>
      <c r="E281" s="1">
        <f t="shared" si="74"/>
        <v>120</v>
      </c>
      <c r="F281" s="1">
        <f t="shared" si="75"/>
        <v>60</v>
      </c>
      <c r="I281" s="347"/>
    </row>
    <row r="282" spans="1:9" ht="15" hidden="1" x14ac:dyDescent="0.25">
      <c r="A282" s="27">
        <f t="shared" si="72"/>
        <v>26</v>
      </c>
      <c r="B282" s="27">
        <f t="shared" si="76"/>
        <v>208</v>
      </c>
      <c r="C282" s="1">
        <f t="shared" si="77"/>
        <v>156</v>
      </c>
      <c r="D282" s="1">
        <f t="shared" si="73"/>
        <v>325</v>
      </c>
      <c r="E282" s="1">
        <f t="shared" si="74"/>
        <v>130</v>
      </c>
      <c r="F282" s="1">
        <f t="shared" si="75"/>
        <v>65</v>
      </c>
      <c r="I282" s="347"/>
    </row>
    <row r="283" spans="1:9" ht="15" hidden="1" x14ac:dyDescent="0.25">
      <c r="A283" s="27">
        <f t="shared" si="72"/>
        <v>28</v>
      </c>
      <c r="B283" s="27">
        <f t="shared" si="76"/>
        <v>224</v>
      </c>
      <c r="C283" s="1">
        <f t="shared" si="77"/>
        <v>168</v>
      </c>
      <c r="D283" s="1">
        <f t="shared" si="73"/>
        <v>350</v>
      </c>
      <c r="E283" s="1">
        <f t="shared" si="74"/>
        <v>140</v>
      </c>
      <c r="F283" s="1">
        <f t="shared" si="75"/>
        <v>70</v>
      </c>
      <c r="I283" s="347"/>
    </row>
    <row r="284" spans="1:9" ht="15" hidden="1" x14ac:dyDescent="0.25">
      <c r="A284" s="27">
        <f t="shared" si="72"/>
        <v>30</v>
      </c>
      <c r="B284" s="27">
        <f t="shared" si="76"/>
        <v>240</v>
      </c>
      <c r="C284" s="1">
        <f t="shared" si="77"/>
        <v>180</v>
      </c>
      <c r="D284" s="1">
        <f t="shared" si="73"/>
        <v>375</v>
      </c>
      <c r="E284" s="1">
        <f t="shared" si="74"/>
        <v>150</v>
      </c>
      <c r="F284" s="1">
        <f t="shared" si="75"/>
        <v>75</v>
      </c>
      <c r="I284" s="347"/>
    </row>
    <row r="285" spans="1:9" ht="15" hidden="1" x14ac:dyDescent="0.25">
      <c r="A285" s="27">
        <f t="shared" si="72"/>
        <v>32</v>
      </c>
      <c r="B285" s="27">
        <f t="shared" si="76"/>
        <v>256</v>
      </c>
      <c r="C285" s="1">
        <f t="shared" si="77"/>
        <v>192</v>
      </c>
      <c r="D285" s="1">
        <f t="shared" si="73"/>
        <v>400</v>
      </c>
      <c r="E285" s="1">
        <f t="shared" si="74"/>
        <v>160</v>
      </c>
      <c r="F285" s="1">
        <f t="shared" si="75"/>
        <v>80</v>
      </c>
      <c r="I285" s="347"/>
    </row>
    <row r="286" spans="1:9" ht="15" hidden="1" x14ac:dyDescent="0.25">
      <c r="A286" s="27">
        <f t="shared" si="72"/>
        <v>34</v>
      </c>
      <c r="B286" s="27">
        <f t="shared" si="76"/>
        <v>272</v>
      </c>
      <c r="C286" s="1">
        <f t="shared" si="77"/>
        <v>204</v>
      </c>
      <c r="D286" s="1">
        <f t="shared" si="73"/>
        <v>425</v>
      </c>
      <c r="E286" s="1">
        <f t="shared" si="74"/>
        <v>170</v>
      </c>
      <c r="F286" s="1">
        <f t="shared" si="75"/>
        <v>85</v>
      </c>
      <c r="I286" s="347"/>
    </row>
    <row r="287" spans="1:9" ht="15" hidden="1" x14ac:dyDescent="0.25">
      <c r="A287" s="27">
        <f t="shared" si="72"/>
        <v>36</v>
      </c>
      <c r="B287" s="27">
        <f t="shared" si="76"/>
        <v>288</v>
      </c>
      <c r="C287" s="1">
        <f t="shared" si="77"/>
        <v>216</v>
      </c>
      <c r="D287" s="1">
        <f t="shared" si="73"/>
        <v>450</v>
      </c>
      <c r="E287" s="1">
        <f t="shared" si="74"/>
        <v>180</v>
      </c>
      <c r="F287" s="1">
        <f t="shared" si="75"/>
        <v>90</v>
      </c>
      <c r="I287" s="347"/>
    </row>
    <row r="288" spans="1:9" ht="15" hidden="1" x14ac:dyDescent="0.25">
      <c r="A288" s="27">
        <f t="shared" si="72"/>
        <v>38</v>
      </c>
      <c r="B288" s="27">
        <f t="shared" si="76"/>
        <v>304</v>
      </c>
      <c r="C288" s="1">
        <f t="shared" si="77"/>
        <v>228</v>
      </c>
      <c r="D288" s="1">
        <f t="shared" si="73"/>
        <v>475</v>
      </c>
      <c r="E288" s="1">
        <f t="shared" si="74"/>
        <v>190</v>
      </c>
      <c r="F288" s="1">
        <f t="shared" si="75"/>
        <v>95</v>
      </c>
      <c r="I288" s="347"/>
    </row>
    <row r="289" spans="1:9" ht="15" hidden="1" x14ac:dyDescent="0.25">
      <c r="A289" s="27">
        <f t="shared" si="72"/>
        <v>40</v>
      </c>
      <c r="B289" s="27">
        <f t="shared" si="76"/>
        <v>320</v>
      </c>
      <c r="C289" s="1">
        <f t="shared" si="77"/>
        <v>240</v>
      </c>
      <c r="D289" s="1">
        <f t="shared" si="73"/>
        <v>500</v>
      </c>
      <c r="E289" s="1">
        <f t="shared" si="74"/>
        <v>200</v>
      </c>
      <c r="F289" s="1">
        <f t="shared" si="75"/>
        <v>100</v>
      </c>
      <c r="I289" s="347"/>
    </row>
    <row r="290" spans="1:9" ht="15" hidden="1" x14ac:dyDescent="0.25">
      <c r="A290" s="27">
        <f t="shared" si="72"/>
        <v>42</v>
      </c>
      <c r="B290" s="27">
        <f t="shared" si="76"/>
        <v>336</v>
      </c>
      <c r="C290" s="1">
        <f t="shared" si="77"/>
        <v>252</v>
      </c>
      <c r="D290" s="1">
        <f t="shared" si="73"/>
        <v>525</v>
      </c>
      <c r="E290" s="1">
        <f t="shared" si="74"/>
        <v>210</v>
      </c>
      <c r="F290" s="1">
        <f t="shared" si="75"/>
        <v>105</v>
      </c>
      <c r="I290" s="347"/>
    </row>
    <row r="291" spans="1:9" ht="15" hidden="1" x14ac:dyDescent="0.25">
      <c r="A291" s="27">
        <f t="shared" si="72"/>
        <v>44</v>
      </c>
      <c r="B291" s="27">
        <f t="shared" si="76"/>
        <v>352</v>
      </c>
      <c r="C291" s="1">
        <f t="shared" si="77"/>
        <v>264</v>
      </c>
      <c r="D291" s="1">
        <f t="shared" si="73"/>
        <v>550</v>
      </c>
      <c r="E291" s="1">
        <f t="shared" si="74"/>
        <v>220</v>
      </c>
      <c r="F291" s="1">
        <f t="shared" si="75"/>
        <v>110</v>
      </c>
      <c r="I291" s="347"/>
    </row>
    <row r="292" spans="1:9" ht="15" hidden="1" x14ac:dyDescent="0.25">
      <c r="A292" s="27">
        <f t="shared" si="72"/>
        <v>46</v>
      </c>
      <c r="B292" s="27">
        <f t="shared" si="76"/>
        <v>368</v>
      </c>
      <c r="C292" s="1">
        <f t="shared" si="77"/>
        <v>276</v>
      </c>
      <c r="D292" s="1">
        <f t="shared" si="73"/>
        <v>575</v>
      </c>
      <c r="E292" s="1">
        <f t="shared" si="74"/>
        <v>230</v>
      </c>
      <c r="F292" s="1">
        <f t="shared" si="75"/>
        <v>115</v>
      </c>
      <c r="I292" s="347"/>
    </row>
    <row r="293" spans="1:9" ht="15" hidden="1" x14ac:dyDescent="0.25">
      <c r="A293" s="27">
        <f t="shared" si="72"/>
        <v>48</v>
      </c>
      <c r="B293" s="27">
        <f t="shared" si="76"/>
        <v>384</v>
      </c>
      <c r="C293" s="1">
        <f t="shared" si="77"/>
        <v>288</v>
      </c>
      <c r="D293" s="1">
        <f t="shared" si="73"/>
        <v>600</v>
      </c>
      <c r="E293" s="1">
        <f t="shared" si="74"/>
        <v>240</v>
      </c>
      <c r="F293" s="1">
        <f t="shared" si="75"/>
        <v>120</v>
      </c>
      <c r="I293" s="347"/>
    </row>
    <row r="294" spans="1:9" ht="15" hidden="1" x14ac:dyDescent="0.25">
      <c r="A294" s="27">
        <f t="shared" si="72"/>
        <v>50</v>
      </c>
      <c r="B294" s="27">
        <f t="shared" si="76"/>
        <v>400</v>
      </c>
      <c r="C294" s="1">
        <f t="shared" si="77"/>
        <v>300</v>
      </c>
      <c r="D294" s="1">
        <f t="shared" si="73"/>
        <v>625</v>
      </c>
      <c r="E294" s="1">
        <f t="shared" si="74"/>
        <v>250</v>
      </c>
      <c r="F294" s="1">
        <f t="shared" si="75"/>
        <v>125</v>
      </c>
      <c r="I294" s="347"/>
    </row>
    <row r="295" spans="1:9" ht="15" hidden="1" x14ac:dyDescent="0.25">
      <c r="A295" s="27">
        <f t="shared" si="72"/>
        <v>52</v>
      </c>
      <c r="B295" s="27">
        <f t="shared" si="76"/>
        <v>416</v>
      </c>
      <c r="C295" s="1">
        <f t="shared" si="77"/>
        <v>312</v>
      </c>
      <c r="D295" s="1">
        <f t="shared" si="73"/>
        <v>650</v>
      </c>
      <c r="E295" s="1">
        <f t="shared" si="74"/>
        <v>260</v>
      </c>
      <c r="F295" s="1">
        <f t="shared" si="75"/>
        <v>130</v>
      </c>
      <c r="I295" s="347"/>
    </row>
    <row r="296" spans="1:9" ht="15" hidden="1" x14ac:dyDescent="0.25">
      <c r="A296" s="27">
        <f t="shared" si="72"/>
        <v>54</v>
      </c>
      <c r="B296" s="27">
        <f t="shared" si="76"/>
        <v>432</v>
      </c>
      <c r="C296" s="1">
        <f t="shared" si="77"/>
        <v>324</v>
      </c>
      <c r="D296" s="1">
        <f t="shared" si="73"/>
        <v>675</v>
      </c>
      <c r="E296" s="1">
        <f t="shared" si="74"/>
        <v>270</v>
      </c>
      <c r="F296" s="1">
        <f t="shared" si="75"/>
        <v>135</v>
      </c>
      <c r="I296" s="347"/>
    </row>
    <row r="297" spans="1:9" ht="15" hidden="1" x14ac:dyDescent="0.25">
      <c r="A297" s="27">
        <f t="shared" si="72"/>
        <v>56</v>
      </c>
      <c r="B297" s="27">
        <f t="shared" si="76"/>
        <v>448</v>
      </c>
      <c r="C297" s="1">
        <f t="shared" si="77"/>
        <v>336</v>
      </c>
      <c r="D297" s="1">
        <f t="shared" si="73"/>
        <v>700</v>
      </c>
      <c r="E297" s="1">
        <f t="shared" si="74"/>
        <v>280</v>
      </c>
      <c r="F297" s="1">
        <f t="shared" si="75"/>
        <v>140</v>
      </c>
      <c r="I297" s="347"/>
    </row>
    <row r="298" spans="1:9" ht="15" hidden="1" x14ac:dyDescent="0.25">
      <c r="A298" s="27">
        <f t="shared" si="72"/>
        <v>58</v>
      </c>
      <c r="B298" s="27">
        <f t="shared" si="76"/>
        <v>464</v>
      </c>
      <c r="C298" s="1">
        <f t="shared" si="77"/>
        <v>348</v>
      </c>
      <c r="D298" s="1">
        <f t="shared" si="73"/>
        <v>725</v>
      </c>
      <c r="E298" s="1">
        <f t="shared" si="74"/>
        <v>290</v>
      </c>
      <c r="F298" s="1">
        <f t="shared" si="75"/>
        <v>145</v>
      </c>
      <c r="I298" s="347"/>
    </row>
    <row r="299" spans="1:9" ht="15" hidden="1" x14ac:dyDescent="0.25">
      <c r="A299" s="27">
        <f t="shared" si="72"/>
        <v>60</v>
      </c>
      <c r="B299" s="27">
        <f t="shared" si="76"/>
        <v>480</v>
      </c>
      <c r="C299" s="1">
        <f t="shared" si="77"/>
        <v>360</v>
      </c>
      <c r="D299" s="1">
        <f t="shared" si="73"/>
        <v>750</v>
      </c>
      <c r="E299" s="1">
        <f t="shared" si="74"/>
        <v>300</v>
      </c>
      <c r="F299" s="1">
        <f t="shared" si="75"/>
        <v>150</v>
      </c>
      <c r="I299" s="347"/>
    </row>
    <row r="300" spans="1:9" ht="15" hidden="1" x14ac:dyDescent="0.25">
      <c r="A300" s="27">
        <f t="shared" si="72"/>
        <v>62</v>
      </c>
      <c r="B300" s="27">
        <f t="shared" si="76"/>
        <v>496</v>
      </c>
      <c r="C300" s="1">
        <f t="shared" si="77"/>
        <v>372</v>
      </c>
      <c r="D300" s="1">
        <f t="shared" si="73"/>
        <v>775</v>
      </c>
      <c r="E300" s="1">
        <f t="shared" si="74"/>
        <v>310</v>
      </c>
      <c r="F300" s="1">
        <f t="shared" si="75"/>
        <v>155</v>
      </c>
      <c r="I300" s="347"/>
    </row>
    <row r="301" spans="1:9" ht="15" hidden="1" x14ac:dyDescent="0.25">
      <c r="A301" s="27">
        <f t="shared" si="72"/>
        <v>64</v>
      </c>
      <c r="B301" s="27">
        <f t="shared" si="76"/>
        <v>512</v>
      </c>
      <c r="C301" s="1">
        <f t="shared" si="77"/>
        <v>384</v>
      </c>
      <c r="D301" s="1">
        <f t="shared" si="73"/>
        <v>800</v>
      </c>
      <c r="E301" s="1">
        <f t="shared" si="74"/>
        <v>320</v>
      </c>
      <c r="F301" s="1">
        <f t="shared" si="75"/>
        <v>160</v>
      </c>
      <c r="I301" s="347"/>
    </row>
    <row r="302" spans="1:9" ht="15" hidden="1" x14ac:dyDescent="0.25">
      <c r="A302" s="27">
        <f t="shared" si="72"/>
        <v>66</v>
      </c>
      <c r="B302" s="27">
        <f t="shared" si="76"/>
        <v>528</v>
      </c>
      <c r="C302" s="1">
        <f t="shared" si="77"/>
        <v>396</v>
      </c>
      <c r="D302" s="1">
        <f t="shared" si="73"/>
        <v>825</v>
      </c>
      <c r="E302" s="1">
        <f t="shared" si="74"/>
        <v>330</v>
      </c>
      <c r="F302" s="1">
        <f t="shared" si="75"/>
        <v>165</v>
      </c>
      <c r="I302" s="347"/>
    </row>
    <row r="303" spans="1:9" ht="15" hidden="1" x14ac:dyDescent="0.25">
      <c r="A303" s="27">
        <f t="shared" si="72"/>
        <v>68</v>
      </c>
      <c r="B303" s="27">
        <f t="shared" si="76"/>
        <v>544</v>
      </c>
      <c r="C303" s="1">
        <f t="shared" si="77"/>
        <v>408</v>
      </c>
      <c r="D303" s="1">
        <f t="shared" si="73"/>
        <v>850</v>
      </c>
      <c r="E303" s="1">
        <f t="shared" si="74"/>
        <v>340</v>
      </c>
      <c r="F303" s="1">
        <f t="shared" si="75"/>
        <v>170</v>
      </c>
      <c r="I303" s="347"/>
    </row>
    <row r="304" spans="1:9" ht="15" hidden="1" x14ac:dyDescent="0.25">
      <c r="A304" s="27">
        <f t="shared" si="72"/>
        <v>70</v>
      </c>
      <c r="B304" s="27">
        <f t="shared" si="76"/>
        <v>560</v>
      </c>
      <c r="C304" s="1">
        <f t="shared" si="77"/>
        <v>420</v>
      </c>
      <c r="D304" s="1">
        <f t="shared" si="73"/>
        <v>875</v>
      </c>
      <c r="E304" s="1">
        <f t="shared" si="74"/>
        <v>350</v>
      </c>
      <c r="F304" s="1">
        <f t="shared" si="75"/>
        <v>175</v>
      </c>
      <c r="I304" s="347"/>
    </row>
    <row r="305" spans="1:9" ht="15" hidden="1" x14ac:dyDescent="0.25">
      <c r="A305" s="27">
        <f t="shared" si="72"/>
        <v>72</v>
      </c>
      <c r="B305" s="27">
        <f t="shared" si="76"/>
        <v>576</v>
      </c>
      <c r="C305" s="1">
        <f t="shared" si="77"/>
        <v>432</v>
      </c>
      <c r="D305" s="1">
        <f t="shared" si="73"/>
        <v>900</v>
      </c>
      <c r="E305" s="1">
        <f t="shared" si="74"/>
        <v>360</v>
      </c>
      <c r="F305" s="1">
        <f t="shared" si="75"/>
        <v>180</v>
      </c>
      <c r="I305" s="347"/>
    </row>
    <row r="306" spans="1:9" ht="15" hidden="1" x14ac:dyDescent="0.25">
      <c r="A306" s="27">
        <f t="shared" si="72"/>
        <v>74</v>
      </c>
      <c r="B306" s="27">
        <f t="shared" si="76"/>
        <v>592</v>
      </c>
      <c r="C306" s="1">
        <f t="shared" si="77"/>
        <v>444</v>
      </c>
      <c r="D306" s="1">
        <f t="shared" si="73"/>
        <v>925</v>
      </c>
      <c r="E306" s="1">
        <f t="shared" si="74"/>
        <v>370</v>
      </c>
      <c r="F306" s="1">
        <f t="shared" si="75"/>
        <v>185</v>
      </c>
      <c r="I306" s="347"/>
    </row>
    <row r="307" spans="1:9" ht="15" hidden="1" x14ac:dyDescent="0.25">
      <c r="A307" s="27">
        <f t="shared" si="72"/>
        <v>76</v>
      </c>
      <c r="B307" s="27">
        <f t="shared" si="76"/>
        <v>608</v>
      </c>
      <c r="C307" s="1">
        <f t="shared" si="77"/>
        <v>456</v>
      </c>
      <c r="D307" s="1">
        <f t="shared" si="73"/>
        <v>950</v>
      </c>
      <c r="E307" s="1">
        <f t="shared" si="74"/>
        <v>380</v>
      </c>
      <c r="F307" s="1">
        <f t="shared" si="75"/>
        <v>190</v>
      </c>
      <c r="I307" s="347"/>
    </row>
    <row r="308" spans="1:9" ht="15" hidden="1" x14ac:dyDescent="0.25">
      <c r="A308" s="27">
        <f t="shared" si="72"/>
        <v>78</v>
      </c>
      <c r="B308" s="27">
        <f t="shared" si="76"/>
        <v>624</v>
      </c>
      <c r="C308" s="1">
        <f t="shared" si="77"/>
        <v>468</v>
      </c>
      <c r="D308" s="1">
        <f t="shared" si="73"/>
        <v>975</v>
      </c>
      <c r="E308" s="1">
        <f t="shared" si="74"/>
        <v>390</v>
      </c>
      <c r="F308" s="1">
        <f t="shared" si="75"/>
        <v>195</v>
      </c>
      <c r="I308" s="347"/>
    </row>
    <row r="309" spans="1:9" ht="15" hidden="1" x14ac:dyDescent="0.25">
      <c r="A309" s="27">
        <f t="shared" si="72"/>
        <v>80</v>
      </c>
      <c r="B309" s="27">
        <f t="shared" si="76"/>
        <v>640</v>
      </c>
      <c r="C309" s="1">
        <f t="shared" si="77"/>
        <v>480</v>
      </c>
      <c r="D309" s="1">
        <f t="shared" si="73"/>
        <v>1000</v>
      </c>
      <c r="E309" s="1">
        <f t="shared" si="74"/>
        <v>400</v>
      </c>
      <c r="F309" s="1">
        <f t="shared" si="75"/>
        <v>200</v>
      </c>
      <c r="I309" s="347"/>
    </row>
    <row r="310" spans="1:9" ht="15" hidden="1" x14ac:dyDescent="0.25">
      <c r="A310" s="27">
        <f t="shared" si="72"/>
        <v>82</v>
      </c>
      <c r="B310" s="27">
        <f t="shared" si="76"/>
        <v>656</v>
      </c>
      <c r="C310" s="1">
        <f t="shared" si="77"/>
        <v>492</v>
      </c>
      <c r="D310" s="1">
        <f t="shared" si="73"/>
        <v>1025</v>
      </c>
      <c r="E310" s="1">
        <f t="shared" si="74"/>
        <v>410</v>
      </c>
      <c r="F310" s="1">
        <f t="shared" si="75"/>
        <v>205</v>
      </c>
      <c r="I310" s="347"/>
    </row>
    <row r="311" spans="1:9" ht="15" hidden="1" x14ac:dyDescent="0.25">
      <c r="A311" s="27">
        <f t="shared" si="72"/>
        <v>84</v>
      </c>
      <c r="B311" s="27">
        <f t="shared" si="76"/>
        <v>672</v>
      </c>
      <c r="C311" s="1">
        <f t="shared" si="77"/>
        <v>504</v>
      </c>
      <c r="D311" s="1">
        <f t="shared" si="73"/>
        <v>1050</v>
      </c>
      <c r="E311" s="1">
        <f t="shared" si="74"/>
        <v>420</v>
      </c>
      <c r="F311" s="1">
        <f t="shared" si="75"/>
        <v>210</v>
      </c>
      <c r="I311" s="347"/>
    </row>
    <row r="312" spans="1:9" ht="15" hidden="1" x14ac:dyDescent="0.25">
      <c r="A312" s="27">
        <f t="shared" si="72"/>
        <v>86</v>
      </c>
      <c r="B312" s="27">
        <f t="shared" si="76"/>
        <v>688</v>
      </c>
      <c r="C312" s="1">
        <f t="shared" si="77"/>
        <v>516</v>
      </c>
      <c r="D312" s="1">
        <f t="shared" si="73"/>
        <v>1075</v>
      </c>
      <c r="E312" s="1">
        <f t="shared" si="74"/>
        <v>430</v>
      </c>
      <c r="F312" s="1">
        <f t="shared" si="75"/>
        <v>215</v>
      </c>
      <c r="I312" s="347"/>
    </row>
    <row r="313" spans="1:9" ht="15" hidden="1" x14ac:dyDescent="0.25">
      <c r="A313" s="27">
        <f t="shared" si="72"/>
        <v>88</v>
      </c>
      <c r="B313" s="27">
        <f t="shared" si="76"/>
        <v>704</v>
      </c>
      <c r="C313" s="1">
        <f t="shared" si="77"/>
        <v>528</v>
      </c>
      <c r="D313" s="1">
        <f t="shared" si="73"/>
        <v>1100</v>
      </c>
      <c r="E313" s="1">
        <f t="shared" si="74"/>
        <v>440</v>
      </c>
      <c r="F313" s="1">
        <f t="shared" si="75"/>
        <v>220</v>
      </c>
      <c r="I313" s="347"/>
    </row>
    <row r="314" spans="1:9" ht="15" hidden="1" x14ac:dyDescent="0.25">
      <c r="A314" s="27">
        <f t="shared" si="72"/>
        <v>90</v>
      </c>
      <c r="B314" s="27">
        <f t="shared" si="76"/>
        <v>720</v>
      </c>
      <c r="C314" s="1">
        <f t="shared" si="77"/>
        <v>540</v>
      </c>
      <c r="D314" s="1">
        <f t="shared" si="73"/>
        <v>1125</v>
      </c>
      <c r="E314" s="1">
        <f t="shared" si="74"/>
        <v>450</v>
      </c>
      <c r="F314" s="1">
        <f t="shared" si="75"/>
        <v>225</v>
      </c>
      <c r="I314" s="347"/>
    </row>
    <row r="315" spans="1:9" ht="15" hidden="1" x14ac:dyDescent="0.25">
      <c r="A315" s="27">
        <f t="shared" si="72"/>
        <v>92</v>
      </c>
      <c r="B315" s="27">
        <f t="shared" si="76"/>
        <v>736</v>
      </c>
      <c r="C315" s="1">
        <f t="shared" si="77"/>
        <v>552</v>
      </c>
      <c r="D315" s="1">
        <f t="shared" si="73"/>
        <v>1150</v>
      </c>
      <c r="E315" s="1">
        <f t="shared" si="74"/>
        <v>460</v>
      </c>
      <c r="F315" s="1">
        <f t="shared" si="75"/>
        <v>230</v>
      </c>
      <c r="I315" s="347"/>
    </row>
    <row r="316" spans="1:9" ht="15" hidden="1" x14ac:dyDescent="0.25">
      <c r="A316" s="27">
        <f t="shared" si="72"/>
        <v>94</v>
      </c>
      <c r="B316" s="27">
        <f t="shared" si="76"/>
        <v>752</v>
      </c>
      <c r="C316" s="1">
        <f t="shared" si="77"/>
        <v>564</v>
      </c>
      <c r="D316" s="1">
        <f t="shared" si="73"/>
        <v>1175</v>
      </c>
      <c r="E316" s="1">
        <f t="shared" si="74"/>
        <v>470</v>
      </c>
      <c r="F316" s="1">
        <f t="shared" si="75"/>
        <v>235</v>
      </c>
      <c r="I316" s="347"/>
    </row>
    <row r="317" spans="1:9" ht="15" hidden="1" x14ac:dyDescent="0.25">
      <c r="A317" s="27">
        <f t="shared" si="72"/>
        <v>96</v>
      </c>
      <c r="B317" s="27">
        <f t="shared" si="76"/>
        <v>768</v>
      </c>
      <c r="C317" s="1">
        <f t="shared" si="77"/>
        <v>576</v>
      </c>
      <c r="D317" s="1">
        <f t="shared" si="73"/>
        <v>1200</v>
      </c>
      <c r="E317" s="1">
        <f t="shared" si="74"/>
        <v>480</v>
      </c>
      <c r="F317" s="1">
        <f t="shared" si="75"/>
        <v>240</v>
      </c>
      <c r="I317" s="347"/>
    </row>
    <row r="318" spans="1:9" ht="15" hidden="1" x14ac:dyDescent="0.25">
      <c r="A318" s="27">
        <f t="shared" si="72"/>
        <v>98</v>
      </c>
      <c r="B318" s="27">
        <f t="shared" si="76"/>
        <v>784</v>
      </c>
      <c r="C318" s="1">
        <f t="shared" si="77"/>
        <v>588</v>
      </c>
      <c r="D318" s="1">
        <f t="shared" si="73"/>
        <v>1225</v>
      </c>
      <c r="E318" s="1">
        <f t="shared" si="74"/>
        <v>490</v>
      </c>
      <c r="F318" s="1">
        <f t="shared" si="75"/>
        <v>245</v>
      </c>
      <c r="I318" s="347"/>
    </row>
    <row r="319" spans="1:9" ht="15" hidden="1" x14ac:dyDescent="0.25">
      <c r="A319" s="27">
        <f t="shared" si="72"/>
        <v>100</v>
      </c>
      <c r="B319" s="27">
        <f t="shared" si="76"/>
        <v>800</v>
      </c>
      <c r="C319" s="1">
        <f t="shared" si="77"/>
        <v>600</v>
      </c>
      <c r="D319" s="1">
        <f t="shared" si="73"/>
        <v>1250</v>
      </c>
      <c r="E319" s="1">
        <f t="shared" si="74"/>
        <v>500</v>
      </c>
      <c r="F319" s="1">
        <f t="shared" si="75"/>
        <v>250</v>
      </c>
      <c r="I319" s="347"/>
    </row>
    <row r="320" spans="1:9" ht="15" hidden="1" x14ac:dyDescent="0.25">
      <c r="A320" s="27">
        <f t="shared" si="72"/>
        <v>102</v>
      </c>
      <c r="B320" s="27">
        <f t="shared" si="76"/>
        <v>816</v>
      </c>
      <c r="C320" s="1">
        <f t="shared" si="77"/>
        <v>612</v>
      </c>
      <c r="D320" s="1">
        <f t="shared" si="73"/>
        <v>1275</v>
      </c>
      <c r="E320" s="1">
        <f t="shared" si="74"/>
        <v>510</v>
      </c>
      <c r="F320" s="1">
        <f t="shared" si="75"/>
        <v>255</v>
      </c>
      <c r="I320" s="347"/>
    </row>
    <row r="321" spans="1:9" ht="15" hidden="1" x14ac:dyDescent="0.25">
      <c r="A321" s="27">
        <f t="shared" si="72"/>
        <v>104</v>
      </c>
      <c r="B321" s="27">
        <f t="shared" si="76"/>
        <v>832</v>
      </c>
      <c r="C321" s="1">
        <f t="shared" si="77"/>
        <v>624</v>
      </c>
      <c r="D321" s="1">
        <f t="shared" si="73"/>
        <v>1300</v>
      </c>
      <c r="E321" s="1">
        <f t="shared" si="74"/>
        <v>520</v>
      </c>
      <c r="F321" s="1">
        <f t="shared" si="75"/>
        <v>260</v>
      </c>
      <c r="I321" s="347"/>
    </row>
    <row r="322" spans="1:9" ht="15" hidden="1" x14ac:dyDescent="0.25">
      <c r="A322" s="27">
        <f t="shared" si="72"/>
        <v>106</v>
      </c>
      <c r="B322" s="27">
        <f t="shared" si="76"/>
        <v>848</v>
      </c>
      <c r="C322" s="1">
        <f t="shared" si="77"/>
        <v>636</v>
      </c>
      <c r="D322" s="1">
        <f t="shared" si="73"/>
        <v>1325</v>
      </c>
      <c r="E322" s="1">
        <f t="shared" si="74"/>
        <v>530</v>
      </c>
      <c r="F322" s="1">
        <f t="shared" si="75"/>
        <v>265</v>
      </c>
      <c r="I322" s="347"/>
    </row>
    <row r="323" spans="1:9" ht="15" hidden="1" x14ac:dyDescent="0.25">
      <c r="A323" s="27">
        <f t="shared" si="72"/>
        <v>108</v>
      </c>
      <c r="B323" s="27">
        <f t="shared" si="76"/>
        <v>864</v>
      </c>
      <c r="C323" s="1">
        <f t="shared" si="77"/>
        <v>648</v>
      </c>
      <c r="D323" s="1">
        <f t="shared" si="73"/>
        <v>1350</v>
      </c>
      <c r="E323" s="1">
        <f t="shared" si="74"/>
        <v>540</v>
      </c>
      <c r="F323" s="1">
        <f t="shared" si="75"/>
        <v>270</v>
      </c>
      <c r="I323" s="347"/>
    </row>
    <row r="324" spans="1:9" ht="15" hidden="1" x14ac:dyDescent="0.25">
      <c r="A324" s="27">
        <f t="shared" si="72"/>
        <v>110</v>
      </c>
      <c r="B324" s="27">
        <f t="shared" si="76"/>
        <v>880</v>
      </c>
      <c r="C324" s="1">
        <f t="shared" si="77"/>
        <v>660</v>
      </c>
      <c r="D324" s="1">
        <f t="shared" si="73"/>
        <v>1375</v>
      </c>
      <c r="E324" s="1">
        <f t="shared" si="74"/>
        <v>550</v>
      </c>
      <c r="F324" s="1">
        <f t="shared" si="75"/>
        <v>275</v>
      </c>
      <c r="I324" s="347"/>
    </row>
    <row r="325" spans="1:9" ht="15" hidden="1" x14ac:dyDescent="0.25">
      <c r="A325" s="27">
        <f t="shared" si="72"/>
        <v>112</v>
      </c>
      <c r="B325" s="27">
        <f t="shared" si="76"/>
        <v>896</v>
      </c>
      <c r="C325" s="1">
        <f t="shared" si="77"/>
        <v>672</v>
      </c>
      <c r="D325" s="1">
        <f t="shared" si="73"/>
        <v>1400</v>
      </c>
      <c r="E325" s="1">
        <f t="shared" si="74"/>
        <v>560</v>
      </c>
      <c r="F325" s="1">
        <f t="shared" si="75"/>
        <v>280</v>
      </c>
      <c r="I325" s="347"/>
    </row>
    <row r="326" spans="1:9" ht="15" hidden="1" x14ac:dyDescent="0.25">
      <c r="A326" s="27">
        <f t="shared" si="72"/>
        <v>114</v>
      </c>
      <c r="B326" s="27">
        <f t="shared" si="76"/>
        <v>912</v>
      </c>
      <c r="C326" s="1">
        <f t="shared" si="77"/>
        <v>684</v>
      </c>
      <c r="D326" s="1">
        <f t="shared" si="73"/>
        <v>1425</v>
      </c>
      <c r="E326" s="1">
        <f t="shared" si="74"/>
        <v>570</v>
      </c>
      <c r="F326" s="1">
        <f t="shared" si="75"/>
        <v>285</v>
      </c>
      <c r="I326" s="347"/>
    </row>
    <row r="327" spans="1:9" ht="15" hidden="1" x14ac:dyDescent="0.25">
      <c r="A327" s="27">
        <f t="shared" si="72"/>
        <v>116</v>
      </c>
      <c r="B327" s="27">
        <f t="shared" si="76"/>
        <v>928</v>
      </c>
      <c r="C327" s="1">
        <f t="shared" si="77"/>
        <v>696</v>
      </c>
      <c r="D327" s="1">
        <f t="shared" si="73"/>
        <v>1450</v>
      </c>
      <c r="E327" s="1">
        <f t="shared" si="74"/>
        <v>580</v>
      </c>
      <c r="F327" s="1">
        <f t="shared" si="75"/>
        <v>290</v>
      </c>
      <c r="I327" s="347"/>
    </row>
    <row r="328" spans="1:9" ht="15" hidden="1" x14ac:dyDescent="0.25">
      <c r="A328" s="27">
        <f t="shared" si="72"/>
        <v>118</v>
      </c>
      <c r="B328" s="27">
        <f t="shared" si="76"/>
        <v>944</v>
      </c>
      <c r="C328" s="1">
        <f t="shared" si="77"/>
        <v>708</v>
      </c>
      <c r="D328" s="1">
        <f t="shared" si="73"/>
        <v>1475</v>
      </c>
      <c r="E328" s="1">
        <f t="shared" si="74"/>
        <v>590</v>
      </c>
      <c r="F328" s="1">
        <f t="shared" si="75"/>
        <v>295</v>
      </c>
      <c r="I328" s="347"/>
    </row>
    <row r="329" spans="1:9" ht="15" hidden="1" x14ac:dyDescent="0.25">
      <c r="A329" s="27">
        <f t="shared" si="72"/>
        <v>120</v>
      </c>
      <c r="B329" s="27">
        <f t="shared" si="76"/>
        <v>960</v>
      </c>
      <c r="C329" s="1">
        <f t="shared" si="77"/>
        <v>720</v>
      </c>
      <c r="D329" s="1">
        <f t="shared" si="73"/>
        <v>1500</v>
      </c>
      <c r="E329" s="1">
        <f t="shared" si="74"/>
        <v>600</v>
      </c>
      <c r="F329" s="1">
        <f t="shared" si="75"/>
        <v>300</v>
      </c>
      <c r="I329" s="347"/>
    </row>
    <row r="330" spans="1:9" ht="15" hidden="1" x14ac:dyDescent="0.25">
      <c r="A330" s="27">
        <f t="shared" si="72"/>
        <v>122</v>
      </c>
      <c r="B330" s="27">
        <f t="shared" si="76"/>
        <v>976</v>
      </c>
      <c r="C330" s="1">
        <f t="shared" si="77"/>
        <v>732</v>
      </c>
      <c r="D330" s="1">
        <f t="shared" si="73"/>
        <v>1525</v>
      </c>
      <c r="E330" s="1">
        <f t="shared" si="74"/>
        <v>610</v>
      </c>
      <c r="F330" s="1">
        <f t="shared" si="75"/>
        <v>305</v>
      </c>
      <c r="I330" s="347"/>
    </row>
    <row r="331" spans="1:9" ht="15" hidden="1" x14ac:dyDescent="0.25">
      <c r="A331" s="27">
        <f t="shared" si="72"/>
        <v>124</v>
      </c>
      <c r="B331" s="27">
        <f t="shared" si="76"/>
        <v>992</v>
      </c>
      <c r="C331" s="1">
        <f t="shared" si="77"/>
        <v>744</v>
      </c>
      <c r="D331" s="1">
        <f t="shared" si="73"/>
        <v>1550</v>
      </c>
      <c r="E331" s="1">
        <f t="shared" si="74"/>
        <v>620</v>
      </c>
      <c r="F331" s="1">
        <f t="shared" si="75"/>
        <v>310</v>
      </c>
      <c r="I331" s="347"/>
    </row>
    <row r="332" spans="1:9" ht="15" hidden="1" x14ac:dyDescent="0.25">
      <c r="A332" s="27">
        <f t="shared" si="72"/>
        <v>126</v>
      </c>
      <c r="B332" s="27">
        <f t="shared" si="76"/>
        <v>1008</v>
      </c>
      <c r="C332" s="1">
        <f t="shared" si="77"/>
        <v>756</v>
      </c>
      <c r="D332" s="1">
        <f t="shared" si="73"/>
        <v>1575</v>
      </c>
      <c r="E332" s="1">
        <f t="shared" si="74"/>
        <v>630</v>
      </c>
      <c r="F332" s="1">
        <f t="shared" si="75"/>
        <v>315</v>
      </c>
      <c r="I332" s="347"/>
    </row>
    <row r="333" spans="1:9" ht="15" hidden="1" x14ac:dyDescent="0.25">
      <c r="A333" s="27">
        <f t="shared" si="72"/>
        <v>128</v>
      </c>
      <c r="B333" s="27">
        <f t="shared" si="76"/>
        <v>1024</v>
      </c>
      <c r="C333" s="1">
        <f t="shared" si="77"/>
        <v>768</v>
      </c>
      <c r="D333" s="1">
        <f t="shared" si="73"/>
        <v>1600</v>
      </c>
      <c r="E333" s="1">
        <f t="shared" si="74"/>
        <v>640</v>
      </c>
      <c r="F333" s="1">
        <f t="shared" si="75"/>
        <v>320</v>
      </c>
      <c r="I333" s="347"/>
    </row>
    <row r="334" spans="1:9" ht="15" hidden="1" x14ac:dyDescent="0.25">
      <c r="A334" s="27">
        <f t="shared" si="72"/>
        <v>130</v>
      </c>
      <c r="B334" s="27">
        <f t="shared" si="76"/>
        <v>1040</v>
      </c>
      <c r="C334" s="1">
        <f t="shared" si="77"/>
        <v>780</v>
      </c>
      <c r="D334" s="1">
        <f t="shared" si="73"/>
        <v>1625</v>
      </c>
      <c r="E334" s="1">
        <f t="shared" si="74"/>
        <v>650</v>
      </c>
      <c r="F334" s="1">
        <f t="shared" si="75"/>
        <v>325</v>
      </c>
      <c r="I334" s="347"/>
    </row>
    <row r="335" spans="1:9" ht="15" hidden="1" x14ac:dyDescent="0.25">
      <c r="A335" s="27">
        <f t="shared" ref="A335:A382" si="78">A334+2</f>
        <v>132</v>
      </c>
      <c r="B335" s="27">
        <f t="shared" si="76"/>
        <v>1056</v>
      </c>
      <c r="C335" s="1">
        <f t="shared" si="77"/>
        <v>792</v>
      </c>
      <c r="D335" s="1">
        <f t="shared" ref="D335:D382" si="79">D334+25</f>
        <v>1650</v>
      </c>
      <c r="E335" s="1">
        <f t="shared" ref="E335:E382" si="80">E334+10</f>
        <v>660</v>
      </c>
      <c r="F335" s="1">
        <f t="shared" ref="F335:F382" si="81">F334+5</f>
        <v>330</v>
      </c>
      <c r="I335" s="347"/>
    </row>
    <row r="336" spans="1:9" ht="15" hidden="1" x14ac:dyDescent="0.25">
      <c r="A336" s="27">
        <f t="shared" si="78"/>
        <v>134</v>
      </c>
      <c r="B336" s="27">
        <f t="shared" ref="B336:B382" si="82">B335+16</f>
        <v>1072</v>
      </c>
      <c r="C336" s="1">
        <f t="shared" ref="C336:C382" si="83">C335+12</f>
        <v>804</v>
      </c>
      <c r="D336" s="1">
        <f t="shared" si="79"/>
        <v>1675</v>
      </c>
      <c r="E336" s="1">
        <f t="shared" si="80"/>
        <v>670</v>
      </c>
      <c r="F336" s="1">
        <f t="shared" si="81"/>
        <v>335</v>
      </c>
      <c r="I336" s="347"/>
    </row>
    <row r="337" spans="1:9" ht="15" hidden="1" x14ac:dyDescent="0.25">
      <c r="A337" s="27">
        <f t="shared" si="78"/>
        <v>136</v>
      </c>
      <c r="B337" s="27">
        <f t="shared" si="82"/>
        <v>1088</v>
      </c>
      <c r="C337" s="1">
        <f t="shared" si="83"/>
        <v>816</v>
      </c>
      <c r="D337" s="1">
        <f t="shared" si="79"/>
        <v>1700</v>
      </c>
      <c r="E337" s="1">
        <f t="shared" si="80"/>
        <v>680</v>
      </c>
      <c r="F337" s="1">
        <f t="shared" si="81"/>
        <v>340</v>
      </c>
      <c r="I337" s="347"/>
    </row>
    <row r="338" spans="1:9" ht="15" hidden="1" x14ac:dyDescent="0.25">
      <c r="A338" s="27">
        <f t="shared" si="78"/>
        <v>138</v>
      </c>
      <c r="B338" s="27">
        <f t="shared" si="82"/>
        <v>1104</v>
      </c>
      <c r="C338" s="1">
        <f t="shared" si="83"/>
        <v>828</v>
      </c>
      <c r="D338" s="1">
        <f t="shared" si="79"/>
        <v>1725</v>
      </c>
      <c r="E338" s="1">
        <f t="shared" si="80"/>
        <v>690</v>
      </c>
      <c r="F338" s="1">
        <f t="shared" si="81"/>
        <v>345</v>
      </c>
      <c r="I338" s="347"/>
    </row>
    <row r="339" spans="1:9" ht="15" hidden="1" x14ac:dyDescent="0.25">
      <c r="A339" s="27">
        <f t="shared" si="78"/>
        <v>140</v>
      </c>
      <c r="B339" s="27">
        <f t="shared" si="82"/>
        <v>1120</v>
      </c>
      <c r="C339" s="1">
        <f t="shared" si="83"/>
        <v>840</v>
      </c>
      <c r="D339" s="1">
        <f t="shared" si="79"/>
        <v>1750</v>
      </c>
      <c r="E339" s="1">
        <f t="shared" si="80"/>
        <v>700</v>
      </c>
      <c r="F339" s="1">
        <f t="shared" si="81"/>
        <v>350</v>
      </c>
      <c r="I339" s="347"/>
    </row>
    <row r="340" spans="1:9" ht="15" hidden="1" x14ac:dyDescent="0.25">
      <c r="A340" s="27">
        <f t="shared" si="78"/>
        <v>142</v>
      </c>
      <c r="B340" s="27">
        <f t="shared" si="82"/>
        <v>1136</v>
      </c>
      <c r="C340" s="1">
        <f t="shared" si="83"/>
        <v>852</v>
      </c>
      <c r="D340" s="1">
        <f t="shared" si="79"/>
        <v>1775</v>
      </c>
      <c r="E340" s="1">
        <f t="shared" si="80"/>
        <v>710</v>
      </c>
      <c r="F340" s="1">
        <f t="shared" si="81"/>
        <v>355</v>
      </c>
      <c r="I340" s="347"/>
    </row>
    <row r="341" spans="1:9" ht="15" hidden="1" x14ac:dyDescent="0.25">
      <c r="A341" s="27">
        <f t="shared" si="78"/>
        <v>144</v>
      </c>
      <c r="B341" s="27">
        <f t="shared" si="82"/>
        <v>1152</v>
      </c>
      <c r="C341" s="1">
        <f t="shared" si="83"/>
        <v>864</v>
      </c>
      <c r="D341" s="1">
        <f t="shared" si="79"/>
        <v>1800</v>
      </c>
      <c r="E341" s="1">
        <f t="shared" si="80"/>
        <v>720</v>
      </c>
      <c r="F341" s="1">
        <f t="shared" si="81"/>
        <v>360</v>
      </c>
      <c r="I341" s="347"/>
    </row>
    <row r="342" spans="1:9" ht="15" hidden="1" x14ac:dyDescent="0.25">
      <c r="A342" s="27">
        <f t="shared" si="78"/>
        <v>146</v>
      </c>
      <c r="B342" s="27">
        <f t="shared" si="82"/>
        <v>1168</v>
      </c>
      <c r="C342" s="1">
        <f t="shared" si="83"/>
        <v>876</v>
      </c>
      <c r="D342" s="1">
        <f t="shared" si="79"/>
        <v>1825</v>
      </c>
      <c r="E342" s="1">
        <f t="shared" si="80"/>
        <v>730</v>
      </c>
      <c r="F342" s="1">
        <f t="shared" si="81"/>
        <v>365</v>
      </c>
      <c r="I342" s="347"/>
    </row>
    <row r="343" spans="1:9" ht="15" hidden="1" x14ac:dyDescent="0.25">
      <c r="A343" s="27">
        <f t="shared" si="78"/>
        <v>148</v>
      </c>
      <c r="B343" s="27">
        <f t="shared" si="82"/>
        <v>1184</v>
      </c>
      <c r="C343" s="1">
        <f t="shared" si="83"/>
        <v>888</v>
      </c>
      <c r="D343" s="1">
        <f t="shared" si="79"/>
        <v>1850</v>
      </c>
      <c r="E343" s="1">
        <f t="shared" si="80"/>
        <v>740</v>
      </c>
      <c r="F343" s="1">
        <f t="shared" si="81"/>
        <v>370</v>
      </c>
      <c r="I343" s="347"/>
    </row>
    <row r="344" spans="1:9" ht="15" hidden="1" x14ac:dyDescent="0.25">
      <c r="A344" s="27">
        <f t="shared" si="78"/>
        <v>150</v>
      </c>
      <c r="B344" s="27">
        <f t="shared" si="82"/>
        <v>1200</v>
      </c>
      <c r="C344" s="1">
        <f t="shared" si="83"/>
        <v>900</v>
      </c>
      <c r="D344" s="1">
        <f t="shared" si="79"/>
        <v>1875</v>
      </c>
      <c r="E344" s="1">
        <f t="shared" si="80"/>
        <v>750</v>
      </c>
      <c r="F344" s="1">
        <f t="shared" si="81"/>
        <v>375</v>
      </c>
      <c r="I344" s="347"/>
    </row>
    <row r="345" spans="1:9" ht="15" hidden="1" x14ac:dyDescent="0.25">
      <c r="A345" s="27">
        <f t="shared" si="78"/>
        <v>152</v>
      </c>
      <c r="B345" s="27">
        <f t="shared" si="82"/>
        <v>1216</v>
      </c>
      <c r="C345" s="1">
        <f t="shared" si="83"/>
        <v>912</v>
      </c>
      <c r="D345" s="1">
        <f t="shared" si="79"/>
        <v>1900</v>
      </c>
      <c r="E345" s="1">
        <f t="shared" si="80"/>
        <v>760</v>
      </c>
      <c r="F345" s="1">
        <f t="shared" si="81"/>
        <v>380</v>
      </c>
      <c r="I345" s="347"/>
    </row>
    <row r="346" spans="1:9" ht="15" hidden="1" x14ac:dyDescent="0.25">
      <c r="A346" s="27">
        <f t="shared" si="78"/>
        <v>154</v>
      </c>
      <c r="B346" s="27">
        <f t="shared" si="82"/>
        <v>1232</v>
      </c>
      <c r="C346" s="1">
        <f t="shared" si="83"/>
        <v>924</v>
      </c>
      <c r="D346" s="1">
        <f t="shared" si="79"/>
        <v>1925</v>
      </c>
      <c r="E346" s="1">
        <f t="shared" si="80"/>
        <v>770</v>
      </c>
      <c r="F346" s="1">
        <f t="shared" si="81"/>
        <v>385</v>
      </c>
      <c r="I346" s="347"/>
    </row>
    <row r="347" spans="1:9" ht="15" hidden="1" x14ac:dyDescent="0.25">
      <c r="A347" s="27">
        <f t="shared" si="78"/>
        <v>156</v>
      </c>
      <c r="B347" s="27">
        <f t="shared" si="82"/>
        <v>1248</v>
      </c>
      <c r="C347" s="1">
        <f t="shared" si="83"/>
        <v>936</v>
      </c>
      <c r="D347" s="1">
        <f t="shared" si="79"/>
        <v>1950</v>
      </c>
      <c r="E347" s="1">
        <f t="shared" si="80"/>
        <v>780</v>
      </c>
      <c r="F347" s="1">
        <f t="shared" si="81"/>
        <v>390</v>
      </c>
      <c r="I347" s="347"/>
    </row>
    <row r="348" spans="1:9" ht="15" hidden="1" x14ac:dyDescent="0.25">
      <c r="A348" s="27">
        <f t="shared" si="78"/>
        <v>158</v>
      </c>
      <c r="B348" s="27">
        <f t="shared" si="82"/>
        <v>1264</v>
      </c>
      <c r="C348" s="1">
        <f t="shared" si="83"/>
        <v>948</v>
      </c>
      <c r="D348" s="1">
        <f t="shared" si="79"/>
        <v>1975</v>
      </c>
      <c r="E348" s="1">
        <f t="shared" si="80"/>
        <v>790</v>
      </c>
      <c r="F348" s="1">
        <f t="shared" si="81"/>
        <v>395</v>
      </c>
      <c r="I348" s="347"/>
    </row>
    <row r="349" spans="1:9" ht="15" hidden="1" x14ac:dyDescent="0.25">
      <c r="A349" s="27">
        <f t="shared" si="78"/>
        <v>160</v>
      </c>
      <c r="B349" s="27">
        <f t="shared" si="82"/>
        <v>1280</v>
      </c>
      <c r="C349" s="1">
        <f t="shared" si="83"/>
        <v>960</v>
      </c>
      <c r="D349" s="1">
        <f t="shared" si="79"/>
        <v>2000</v>
      </c>
      <c r="E349" s="1">
        <f t="shared" si="80"/>
        <v>800</v>
      </c>
      <c r="F349" s="1">
        <f t="shared" si="81"/>
        <v>400</v>
      </c>
      <c r="I349" s="347"/>
    </row>
    <row r="350" spans="1:9" ht="15" hidden="1" x14ac:dyDescent="0.25">
      <c r="A350" s="27">
        <f t="shared" si="78"/>
        <v>162</v>
      </c>
      <c r="B350" s="27">
        <f t="shared" si="82"/>
        <v>1296</v>
      </c>
      <c r="C350" s="1">
        <f t="shared" si="83"/>
        <v>972</v>
      </c>
      <c r="D350" s="1">
        <f t="shared" si="79"/>
        <v>2025</v>
      </c>
      <c r="E350" s="1">
        <f t="shared" si="80"/>
        <v>810</v>
      </c>
      <c r="F350" s="1">
        <f t="shared" si="81"/>
        <v>405</v>
      </c>
      <c r="I350" s="347"/>
    </row>
    <row r="351" spans="1:9" ht="15" hidden="1" x14ac:dyDescent="0.25">
      <c r="A351" s="27">
        <f t="shared" si="78"/>
        <v>164</v>
      </c>
      <c r="B351" s="27">
        <f t="shared" si="82"/>
        <v>1312</v>
      </c>
      <c r="C351" s="1">
        <f t="shared" si="83"/>
        <v>984</v>
      </c>
      <c r="D351" s="1">
        <f t="shared" si="79"/>
        <v>2050</v>
      </c>
      <c r="E351" s="1">
        <f t="shared" si="80"/>
        <v>820</v>
      </c>
      <c r="F351" s="1">
        <f t="shared" si="81"/>
        <v>410</v>
      </c>
      <c r="I351" s="347"/>
    </row>
    <row r="352" spans="1:9" ht="15" hidden="1" x14ac:dyDescent="0.25">
      <c r="A352" s="27">
        <f t="shared" si="78"/>
        <v>166</v>
      </c>
      <c r="B352" s="27">
        <f t="shared" si="82"/>
        <v>1328</v>
      </c>
      <c r="C352" s="1">
        <f t="shared" si="83"/>
        <v>996</v>
      </c>
      <c r="D352" s="1">
        <f t="shared" si="79"/>
        <v>2075</v>
      </c>
      <c r="E352" s="1">
        <f t="shared" si="80"/>
        <v>830</v>
      </c>
      <c r="F352" s="1">
        <f t="shared" si="81"/>
        <v>415</v>
      </c>
      <c r="I352" s="347"/>
    </row>
    <row r="353" spans="1:9" ht="15" hidden="1" x14ac:dyDescent="0.25">
      <c r="A353" s="27">
        <f t="shared" si="78"/>
        <v>168</v>
      </c>
      <c r="B353" s="27">
        <f t="shared" si="82"/>
        <v>1344</v>
      </c>
      <c r="C353" s="1">
        <f t="shared" si="83"/>
        <v>1008</v>
      </c>
      <c r="D353" s="1">
        <f t="shared" si="79"/>
        <v>2100</v>
      </c>
      <c r="E353" s="1">
        <f t="shared" si="80"/>
        <v>840</v>
      </c>
      <c r="F353" s="1">
        <f t="shared" si="81"/>
        <v>420</v>
      </c>
      <c r="I353" s="347"/>
    </row>
    <row r="354" spans="1:9" ht="15" hidden="1" x14ac:dyDescent="0.25">
      <c r="A354" s="27">
        <f t="shared" si="78"/>
        <v>170</v>
      </c>
      <c r="B354" s="27">
        <f t="shared" si="82"/>
        <v>1360</v>
      </c>
      <c r="C354" s="1">
        <f t="shared" si="83"/>
        <v>1020</v>
      </c>
      <c r="D354" s="1">
        <f t="shared" si="79"/>
        <v>2125</v>
      </c>
      <c r="E354" s="1">
        <f t="shared" si="80"/>
        <v>850</v>
      </c>
      <c r="F354" s="1">
        <f t="shared" si="81"/>
        <v>425</v>
      </c>
      <c r="I354" s="347"/>
    </row>
    <row r="355" spans="1:9" ht="15" hidden="1" x14ac:dyDescent="0.25">
      <c r="A355" s="27">
        <f t="shared" si="78"/>
        <v>172</v>
      </c>
      <c r="B355" s="27">
        <f t="shared" si="82"/>
        <v>1376</v>
      </c>
      <c r="C355" s="1">
        <f t="shared" si="83"/>
        <v>1032</v>
      </c>
      <c r="D355" s="1">
        <f t="shared" si="79"/>
        <v>2150</v>
      </c>
      <c r="E355" s="1">
        <f t="shared" si="80"/>
        <v>860</v>
      </c>
      <c r="F355" s="1">
        <f t="shared" si="81"/>
        <v>430</v>
      </c>
      <c r="I355" s="347"/>
    </row>
    <row r="356" spans="1:9" ht="15" hidden="1" x14ac:dyDescent="0.25">
      <c r="A356" s="27">
        <f t="shared" si="78"/>
        <v>174</v>
      </c>
      <c r="B356" s="27">
        <f t="shared" si="82"/>
        <v>1392</v>
      </c>
      <c r="C356" s="1">
        <f t="shared" si="83"/>
        <v>1044</v>
      </c>
      <c r="D356" s="1">
        <f t="shared" si="79"/>
        <v>2175</v>
      </c>
      <c r="E356" s="1">
        <f t="shared" si="80"/>
        <v>870</v>
      </c>
      <c r="F356" s="1">
        <f t="shared" si="81"/>
        <v>435</v>
      </c>
      <c r="I356" s="347"/>
    </row>
    <row r="357" spans="1:9" ht="15" hidden="1" x14ac:dyDescent="0.25">
      <c r="A357" s="27">
        <f t="shared" si="78"/>
        <v>176</v>
      </c>
      <c r="B357" s="27">
        <f t="shared" si="82"/>
        <v>1408</v>
      </c>
      <c r="C357" s="1">
        <f t="shared" si="83"/>
        <v>1056</v>
      </c>
      <c r="D357" s="1">
        <f t="shared" si="79"/>
        <v>2200</v>
      </c>
      <c r="E357" s="1">
        <f t="shared" si="80"/>
        <v>880</v>
      </c>
      <c r="F357" s="1">
        <f t="shared" si="81"/>
        <v>440</v>
      </c>
      <c r="I357" s="347"/>
    </row>
    <row r="358" spans="1:9" ht="15" hidden="1" x14ac:dyDescent="0.25">
      <c r="A358" s="27">
        <f t="shared" si="78"/>
        <v>178</v>
      </c>
      <c r="B358" s="27">
        <f t="shared" si="82"/>
        <v>1424</v>
      </c>
      <c r="C358" s="1">
        <f t="shared" si="83"/>
        <v>1068</v>
      </c>
      <c r="D358" s="1">
        <f t="shared" si="79"/>
        <v>2225</v>
      </c>
      <c r="E358" s="1">
        <f t="shared" si="80"/>
        <v>890</v>
      </c>
      <c r="F358" s="1">
        <f t="shared" si="81"/>
        <v>445</v>
      </c>
      <c r="I358" s="347"/>
    </row>
    <row r="359" spans="1:9" ht="15" hidden="1" x14ac:dyDescent="0.25">
      <c r="A359" s="27">
        <f t="shared" si="78"/>
        <v>180</v>
      </c>
      <c r="B359" s="27">
        <f t="shared" si="82"/>
        <v>1440</v>
      </c>
      <c r="C359" s="1">
        <f t="shared" si="83"/>
        <v>1080</v>
      </c>
      <c r="D359" s="1">
        <f t="shared" si="79"/>
        <v>2250</v>
      </c>
      <c r="E359" s="1">
        <f t="shared" si="80"/>
        <v>900</v>
      </c>
      <c r="F359" s="1">
        <f t="shared" si="81"/>
        <v>450</v>
      </c>
      <c r="I359" s="347"/>
    </row>
    <row r="360" spans="1:9" ht="15" hidden="1" x14ac:dyDescent="0.25">
      <c r="A360" s="27">
        <f t="shared" si="78"/>
        <v>182</v>
      </c>
      <c r="B360" s="27">
        <f t="shared" si="82"/>
        <v>1456</v>
      </c>
      <c r="C360" s="1">
        <f t="shared" si="83"/>
        <v>1092</v>
      </c>
      <c r="D360" s="1">
        <f t="shared" si="79"/>
        <v>2275</v>
      </c>
      <c r="E360" s="1">
        <f t="shared" si="80"/>
        <v>910</v>
      </c>
      <c r="F360" s="1">
        <f t="shared" si="81"/>
        <v>455</v>
      </c>
      <c r="I360" s="347"/>
    </row>
    <row r="361" spans="1:9" ht="15" hidden="1" x14ac:dyDescent="0.25">
      <c r="A361" s="27">
        <f t="shared" si="78"/>
        <v>184</v>
      </c>
      <c r="B361" s="27">
        <f t="shared" si="82"/>
        <v>1472</v>
      </c>
      <c r="C361" s="1">
        <f t="shared" si="83"/>
        <v>1104</v>
      </c>
      <c r="D361" s="1">
        <f t="shared" si="79"/>
        <v>2300</v>
      </c>
      <c r="E361" s="1">
        <f t="shared" si="80"/>
        <v>920</v>
      </c>
      <c r="F361" s="1">
        <f t="shared" si="81"/>
        <v>460</v>
      </c>
      <c r="I361" s="347"/>
    </row>
    <row r="362" spans="1:9" ht="15" hidden="1" x14ac:dyDescent="0.25">
      <c r="A362" s="27">
        <f t="shared" si="78"/>
        <v>186</v>
      </c>
      <c r="B362" s="27">
        <f t="shared" si="82"/>
        <v>1488</v>
      </c>
      <c r="C362" s="1">
        <f t="shared" si="83"/>
        <v>1116</v>
      </c>
      <c r="D362" s="1">
        <f t="shared" si="79"/>
        <v>2325</v>
      </c>
      <c r="E362" s="1">
        <f t="shared" si="80"/>
        <v>930</v>
      </c>
      <c r="F362" s="1">
        <f t="shared" si="81"/>
        <v>465</v>
      </c>
      <c r="I362" s="347"/>
    </row>
    <row r="363" spans="1:9" ht="15" hidden="1" x14ac:dyDescent="0.25">
      <c r="A363" s="27">
        <f t="shared" si="78"/>
        <v>188</v>
      </c>
      <c r="B363" s="27">
        <f t="shared" si="82"/>
        <v>1504</v>
      </c>
      <c r="C363" s="1">
        <f t="shared" si="83"/>
        <v>1128</v>
      </c>
      <c r="D363" s="1">
        <f t="shared" si="79"/>
        <v>2350</v>
      </c>
      <c r="E363" s="1">
        <f t="shared" si="80"/>
        <v>940</v>
      </c>
      <c r="F363" s="1">
        <f t="shared" si="81"/>
        <v>470</v>
      </c>
      <c r="I363" s="347"/>
    </row>
    <row r="364" spans="1:9" ht="15" hidden="1" x14ac:dyDescent="0.25">
      <c r="A364" s="27">
        <f t="shared" si="78"/>
        <v>190</v>
      </c>
      <c r="B364" s="27">
        <f t="shared" si="82"/>
        <v>1520</v>
      </c>
      <c r="C364" s="1">
        <f t="shared" si="83"/>
        <v>1140</v>
      </c>
      <c r="D364" s="1">
        <f t="shared" si="79"/>
        <v>2375</v>
      </c>
      <c r="E364" s="1">
        <f t="shared" si="80"/>
        <v>950</v>
      </c>
      <c r="F364" s="1">
        <f t="shared" si="81"/>
        <v>475</v>
      </c>
      <c r="I364" s="347"/>
    </row>
    <row r="365" spans="1:9" ht="15" hidden="1" x14ac:dyDescent="0.25">
      <c r="A365" s="27">
        <f t="shared" si="78"/>
        <v>192</v>
      </c>
      <c r="B365" s="27">
        <f t="shared" si="82"/>
        <v>1536</v>
      </c>
      <c r="C365" s="1">
        <f t="shared" si="83"/>
        <v>1152</v>
      </c>
      <c r="D365" s="1">
        <f t="shared" si="79"/>
        <v>2400</v>
      </c>
      <c r="E365" s="1">
        <f t="shared" si="80"/>
        <v>960</v>
      </c>
      <c r="F365" s="1">
        <f t="shared" si="81"/>
        <v>480</v>
      </c>
      <c r="I365" s="347"/>
    </row>
    <row r="366" spans="1:9" ht="15" hidden="1" x14ac:dyDescent="0.25">
      <c r="A366" s="27">
        <f t="shared" si="78"/>
        <v>194</v>
      </c>
      <c r="B366" s="27">
        <f t="shared" si="82"/>
        <v>1552</v>
      </c>
      <c r="C366" s="1">
        <f t="shared" si="83"/>
        <v>1164</v>
      </c>
      <c r="D366" s="1">
        <f t="shared" si="79"/>
        <v>2425</v>
      </c>
      <c r="E366" s="1">
        <f t="shared" si="80"/>
        <v>970</v>
      </c>
      <c r="F366" s="1">
        <f t="shared" si="81"/>
        <v>485</v>
      </c>
      <c r="I366" s="347"/>
    </row>
    <row r="367" spans="1:9" ht="15" hidden="1" x14ac:dyDescent="0.25">
      <c r="A367" s="27">
        <f t="shared" si="78"/>
        <v>196</v>
      </c>
      <c r="B367" s="27">
        <f t="shared" si="82"/>
        <v>1568</v>
      </c>
      <c r="C367" s="1">
        <f t="shared" si="83"/>
        <v>1176</v>
      </c>
      <c r="D367" s="1">
        <f t="shared" si="79"/>
        <v>2450</v>
      </c>
      <c r="E367" s="1">
        <f t="shared" si="80"/>
        <v>980</v>
      </c>
      <c r="F367" s="1">
        <f t="shared" si="81"/>
        <v>490</v>
      </c>
      <c r="I367" s="347"/>
    </row>
    <row r="368" spans="1:9" ht="15" hidden="1" x14ac:dyDescent="0.25">
      <c r="A368" s="27">
        <f t="shared" si="78"/>
        <v>198</v>
      </c>
      <c r="B368" s="27">
        <f t="shared" si="82"/>
        <v>1584</v>
      </c>
      <c r="C368" s="1">
        <f t="shared" si="83"/>
        <v>1188</v>
      </c>
      <c r="D368" s="1">
        <f t="shared" si="79"/>
        <v>2475</v>
      </c>
      <c r="E368" s="1">
        <f t="shared" si="80"/>
        <v>990</v>
      </c>
      <c r="F368" s="1">
        <f t="shared" si="81"/>
        <v>495</v>
      </c>
      <c r="I368" s="347"/>
    </row>
    <row r="369" spans="1:9" ht="15" hidden="1" x14ac:dyDescent="0.25">
      <c r="A369" s="27">
        <f t="shared" si="78"/>
        <v>200</v>
      </c>
      <c r="B369" s="27">
        <f t="shared" si="82"/>
        <v>1600</v>
      </c>
      <c r="C369" s="1">
        <f t="shared" si="83"/>
        <v>1200</v>
      </c>
      <c r="D369" s="1">
        <f t="shared" si="79"/>
        <v>2500</v>
      </c>
      <c r="E369" s="1">
        <f t="shared" si="80"/>
        <v>1000</v>
      </c>
      <c r="F369" s="1">
        <f t="shared" si="81"/>
        <v>500</v>
      </c>
      <c r="I369" s="347"/>
    </row>
    <row r="370" spans="1:9" ht="15" hidden="1" x14ac:dyDescent="0.25">
      <c r="A370" s="27">
        <f t="shared" si="78"/>
        <v>202</v>
      </c>
      <c r="B370" s="27">
        <f t="shared" si="82"/>
        <v>1616</v>
      </c>
      <c r="C370" s="1">
        <f t="shared" si="83"/>
        <v>1212</v>
      </c>
      <c r="D370" s="1">
        <f t="shared" si="79"/>
        <v>2525</v>
      </c>
      <c r="E370" s="1">
        <f t="shared" si="80"/>
        <v>1010</v>
      </c>
      <c r="F370" s="1">
        <f t="shared" si="81"/>
        <v>505</v>
      </c>
      <c r="I370" s="347"/>
    </row>
    <row r="371" spans="1:9" ht="15" hidden="1" x14ac:dyDescent="0.25">
      <c r="A371" s="27">
        <f t="shared" si="78"/>
        <v>204</v>
      </c>
      <c r="B371" s="27">
        <f t="shared" si="82"/>
        <v>1632</v>
      </c>
      <c r="C371" s="1">
        <f t="shared" si="83"/>
        <v>1224</v>
      </c>
      <c r="D371" s="1">
        <f t="shared" si="79"/>
        <v>2550</v>
      </c>
      <c r="E371" s="1">
        <f t="shared" si="80"/>
        <v>1020</v>
      </c>
      <c r="F371" s="1">
        <f t="shared" si="81"/>
        <v>510</v>
      </c>
      <c r="I371" s="347"/>
    </row>
    <row r="372" spans="1:9" ht="15" hidden="1" x14ac:dyDescent="0.25">
      <c r="A372" s="27">
        <f t="shared" si="78"/>
        <v>206</v>
      </c>
      <c r="B372" s="27">
        <f t="shared" si="82"/>
        <v>1648</v>
      </c>
      <c r="C372" s="1">
        <f t="shared" si="83"/>
        <v>1236</v>
      </c>
      <c r="D372" s="1">
        <f t="shared" si="79"/>
        <v>2575</v>
      </c>
      <c r="E372" s="1">
        <f t="shared" si="80"/>
        <v>1030</v>
      </c>
      <c r="F372" s="1">
        <f t="shared" si="81"/>
        <v>515</v>
      </c>
      <c r="I372" s="347"/>
    </row>
    <row r="373" spans="1:9" ht="15" hidden="1" x14ac:dyDescent="0.25">
      <c r="A373" s="27">
        <f t="shared" si="78"/>
        <v>208</v>
      </c>
      <c r="B373" s="27">
        <f t="shared" si="82"/>
        <v>1664</v>
      </c>
      <c r="C373" s="1">
        <f t="shared" si="83"/>
        <v>1248</v>
      </c>
      <c r="D373" s="1">
        <f t="shared" si="79"/>
        <v>2600</v>
      </c>
      <c r="E373" s="1">
        <f t="shared" si="80"/>
        <v>1040</v>
      </c>
      <c r="F373" s="1">
        <f t="shared" si="81"/>
        <v>520</v>
      </c>
      <c r="I373" s="347"/>
    </row>
    <row r="374" spans="1:9" ht="15" hidden="1" x14ac:dyDescent="0.25">
      <c r="A374" s="27">
        <f t="shared" si="78"/>
        <v>210</v>
      </c>
      <c r="B374" s="27">
        <f t="shared" si="82"/>
        <v>1680</v>
      </c>
      <c r="C374" s="1">
        <f t="shared" si="83"/>
        <v>1260</v>
      </c>
      <c r="D374" s="1">
        <f t="shared" si="79"/>
        <v>2625</v>
      </c>
      <c r="E374" s="1">
        <f t="shared" si="80"/>
        <v>1050</v>
      </c>
      <c r="F374" s="1">
        <f t="shared" si="81"/>
        <v>525</v>
      </c>
      <c r="I374" s="347"/>
    </row>
    <row r="375" spans="1:9" ht="15" hidden="1" x14ac:dyDescent="0.25">
      <c r="A375" s="27">
        <f t="shared" si="78"/>
        <v>212</v>
      </c>
      <c r="B375" s="27">
        <f t="shared" si="82"/>
        <v>1696</v>
      </c>
      <c r="C375" s="1">
        <f t="shared" si="83"/>
        <v>1272</v>
      </c>
      <c r="D375" s="1">
        <f t="shared" si="79"/>
        <v>2650</v>
      </c>
      <c r="E375" s="1">
        <f t="shared" si="80"/>
        <v>1060</v>
      </c>
      <c r="F375" s="1">
        <f t="shared" si="81"/>
        <v>530</v>
      </c>
      <c r="I375" s="347"/>
    </row>
    <row r="376" spans="1:9" ht="15" hidden="1" x14ac:dyDescent="0.25">
      <c r="A376" s="27">
        <f t="shared" si="78"/>
        <v>214</v>
      </c>
      <c r="B376" s="27">
        <f t="shared" si="82"/>
        <v>1712</v>
      </c>
      <c r="C376" s="1">
        <f t="shared" si="83"/>
        <v>1284</v>
      </c>
      <c r="D376" s="1">
        <f t="shared" si="79"/>
        <v>2675</v>
      </c>
      <c r="E376" s="1">
        <f t="shared" si="80"/>
        <v>1070</v>
      </c>
      <c r="F376" s="1">
        <f t="shared" si="81"/>
        <v>535</v>
      </c>
      <c r="I376" s="347"/>
    </row>
    <row r="377" spans="1:9" ht="15" hidden="1" x14ac:dyDescent="0.25">
      <c r="A377" s="27">
        <f t="shared" si="78"/>
        <v>216</v>
      </c>
      <c r="B377" s="27">
        <f t="shared" si="82"/>
        <v>1728</v>
      </c>
      <c r="C377" s="1">
        <f t="shared" si="83"/>
        <v>1296</v>
      </c>
      <c r="D377" s="1">
        <f t="shared" si="79"/>
        <v>2700</v>
      </c>
      <c r="E377" s="1">
        <f t="shared" si="80"/>
        <v>1080</v>
      </c>
      <c r="F377" s="1">
        <f t="shared" si="81"/>
        <v>540</v>
      </c>
      <c r="I377" s="347"/>
    </row>
    <row r="378" spans="1:9" ht="15" hidden="1" x14ac:dyDescent="0.25">
      <c r="A378" s="27">
        <f t="shared" si="78"/>
        <v>218</v>
      </c>
      <c r="B378" s="27">
        <f t="shared" si="82"/>
        <v>1744</v>
      </c>
      <c r="C378" s="1">
        <f t="shared" si="83"/>
        <v>1308</v>
      </c>
      <c r="D378" s="1">
        <f t="shared" si="79"/>
        <v>2725</v>
      </c>
      <c r="E378" s="1">
        <f t="shared" si="80"/>
        <v>1090</v>
      </c>
      <c r="F378" s="1">
        <f t="shared" si="81"/>
        <v>545</v>
      </c>
      <c r="I378" s="347"/>
    </row>
    <row r="379" spans="1:9" ht="15" hidden="1" x14ac:dyDescent="0.25">
      <c r="A379" s="27">
        <f t="shared" si="78"/>
        <v>220</v>
      </c>
      <c r="B379" s="27">
        <f t="shared" si="82"/>
        <v>1760</v>
      </c>
      <c r="C379" s="1">
        <f t="shared" si="83"/>
        <v>1320</v>
      </c>
      <c r="D379" s="1">
        <f t="shared" si="79"/>
        <v>2750</v>
      </c>
      <c r="E379" s="1">
        <f t="shared" si="80"/>
        <v>1100</v>
      </c>
      <c r="F379" s="1">
        <f t="shared" si="81"/>
        <v>550</v>
      </c>
      <c r="I379" s="347"/>
    </row>
    <row r="380" spans="1:9" ht="15" hidden="1" x14ac:dyDescent="0.25">
      <c r="A380" s="27">
        <f t="shared" si="78"/>
        <v>222</v>
      </c>
      <c r="B380" s="27">
        <f t="shared" si="82"/>
        <v>1776</v>
      </c>
      <c r="C380" s="1">
        <f t="shared" si="83"/>
        <v>1332</v>
      </c>
      <c r="D380" s="1">
        <f t="shared" si="79"/>
        <v>2775</v>
      </c>
      <c r="E380" s="1">
        <f t="shared" si="80"/>
        <v>1110</v>
      </c>
      <c r="F380" s="1">
        <f t="shared" si="81"/>
        <v>555</v>
      </c>
      <c r="I380" s="347"/>
    </row>
    <row r="381" spans="1:9" ht="15" hidden="1" x14ac:dyDescent="0.25">
      <c r="A381" s="27">
        <f t="shared" si="78"/>
        <v>224</v>
      </c>
      <c r="B381" s="27">
        <f t="shared" si="82"/>
        <v>1792</v>
      </c>
      <c r="C381" s="1">
        <f t="shared" si="83"/>
        <v>1344</v>
      </c>
      <c r="D381" s="1">
        <f t="shared" si="79"/>
        <v>2800</v>
      </c>
      <c r="E381" s="1">
        <f t="shared" si="80"/>
        <v>1120</v>
      </c>
      <c r="F381" s="1">
        <f t="shared" si="81"/>
        <v>560</v>
      </c>
      <c r="I381" s="347"/>
    </row>
    <row r="382" spans="1:9" ht="15" hidden="1" x14ac:dyDescent="0.25">
      <c r="A382" s="27">
        <f t="shared" si="78"/>
        <v>226</v>
      </c>
      <c r="B382" s="27">
        <f t="shared" si="82"/>
        <v>1808</v>
      </c>
      <c r="C382" s="1">
        <f t="shared" si="83"/>
        <v>1356</v>
      </c>
      <c r="D382" s="1">
        <f t="shared" si="79"/>
        <v>2825</v>
      </c>
      <c r="E382" s="1">
        <f t="shared" si="80"/>
        <v>1130</v>
      </c>
      <c r="F382" s="1">
        <f t="shared" si="81"/>
        <v>565</v>
      </c>
      <c r="I382" s="347"/>
    </row>
    <row r="383" spans="1:9" ht="15" hidden="1" x14ac:dyDescent="0.25">
      <c r="I383" s="347"/>
    </row>
    <row r="384" spans="1:9" ht="15" hidden="1" x14ac:dyDescent="0.25">
      <c r="I384" s="347"/>
    </row>
    <row r="385" spans="9:9" ht="15" hidden="1" x14ac:dyDescent="0.25">
      <c r="I385" s="347"/>
    </row>
    <row r="386" spans="9:9" ht="15" hidden="1" x14ac:dyDescent="0.25">
      <c r="I386" s="347"/>
    </row>
    <row r="387" spans="9:9" ht="15" hidden="1" x14ac:dyDescent="0.25">
      <c r="I387" s="347"/>
    </row>
    <row r="388" spans="9:9" ht="15" hidden="1" x14ac:dyDescent="0.25">
      <c r="I388" s="347"/>
    </row>
    <row r="389" spans="9:9" ht="15" hidden="1" x14ac:dyDescent="0.25">
      <c r="I389" s="347"/>
    </row>
    <row r="390" spans="9:9" ht="15" hidden="1" x14ac:dyDescent="0.25">
      <c r="I390" s="347"/>
    </row>
    <row r="391" spans="9:9" ht="15" hidden="1" x14ac:dyDescent="0.25">
      <c r="I391" s="347"/>
    </row>
    <row r="392" spans="9:9" ht="15" hidden="1" x14ac:dyDescent="0.25">
      <c r="I392" s="347"/>
    </row>
    <row r="393" spans="9:9" ht="15" hidden="1" x14ac:dyDescent="0.25">
      <c r="I393" s="347"/>
    </row>
    <row r="394" spans="9:9" ht="15" hidden="1" x14ac:dyDescent="0.25">
      <c r="I394" s="347"/>
    </row>
    <row r="395" spans="9:9" ht="15" hidden="1" x14ac:dyDescent="0.25">
      <c r="I395" s="347"/>
    </row>
    <row r="396" spans="9:9" ht="15" hidden="1" x14ac:dyDescent="0.25">
      <c r="I396" s="347"/>
    </row>
    <row r="397" spans="9:9" ht="15" hidden="1" x14ac:dyDescent="0.25">
      <c r="I397" s="347"/>
    </row>
    <row r="398" spans="9:9" ht="15" hidden="1" x14ac:dyDescent="0.25">
      <c r="I398" s="347"/>
    </row>
    <row r="399" spans="9:9" ht="15" hidden="1" x14ac:dyDescent="0.25">
      <c r="I399" s="347"/>
    </row>
    <row r="400" spans="9:9" ht="15" hidden="1" x14ac:dyDescent="0.25">
      <c r="I400" s="347"/>
    </row>
    <row r="401" spans="9:9" ht="15" hidden="1" x14ac:dyDescent="0.25">
      <c r="I401" s="347"/>
    </row>
    <row r="402" spans="9:9" ht="15" hidden="1" x14ac:dyDescent="0.25">
      <c r="I402" s="347"/>
    </row>
    <row r="403" spans="9:9" ht="15" hidden="1" x14ac:dyDescent="0.25">
      <c r="I403" s="347"/>
    </row>
    <row r="404" spans="9:9" ht="15" hidden="1" x14ac:dyDescent="0.25">
      <c r="I404" s="347"/>
    </row>
    <row r="405" spans="9:9" ht="15" hidden="1" x14ac:dyDescent="0.25">
      <c r="I405" s="347"/>
    </row>
    <row r="406" spans="9:9" ht="15" hidden="1" x14ac:dyDescent="0.25">
      <c r="I406" s="347"/>
    </row>
    <row r="407" spans="9:9" ht="15" hidden="1" x14ac:dyDescent="0.25">
      <c r="I407" s="347"/>
    </row>
    <row r="408" spans="9:9" ht="15" hidden="1" x14ac:dyDescent="0.25">
      <c r="I408" s="347"/>
    </row>
    <row r="409" spans="9:9" ht="15" hidden="1" x14ac:dyDescent="0.25">
      <c r="I409" s="347"/>
    </row>
    <row r="410" spans="9:9" ht="15" hidden="1" x14ac:dyDescent="0.25">
      <c r="I410" s="347"/>
    </row>
    <row r="411" spans="9:9" ht="15" hidden="1" x14ac:dyDescent="0.25">
      <c r="I411" s="347"/>
    </row>
    <row r="412" spans="9:9" ht="15" hidden="1" x14ac:dyDescent="0.25">
      <c r="I412" s="347"/>
    </row>
    <row r="413" spans="9:9" ht="15" hidden="1" x14ac:dyDescent="0.25">
      <c r="I413" s="347"/>
    </row>
    <row r="414" spans="9:9" ht="15" hidden="1" x14ac:dyDescent="0.25">
      <c r="I414" s="347"/>
    </row>
    <row r="415" spans="9:9" ht="15" hidden="1" x14ac:dyDescent="0.25">
      <c r="I415" s="347"/>
    </row>
    <row r="416" spans="9:9" ht="15" hidden="1" x14ac:dyDescent="0.25">
      <c r="I416" s="347"/>
    </row>
    <row r="417" spans="9:9" ht="15" hidden="1" x14ac:dyDescent="0.25">
      <c r="I417" s="347"/>
    </row>
    <row r="418" spans="9:9" ht="15" hidden="1" x14ac:dyDescent="0.25">
      <c r="I418" s="347"/>
    </row>
    <row r="419" spans="9:9" ht="15" hidden="1" x14ac:dyDescent="0.25">
      <c r="I419" s="347"/>
    </row>
    <row r="420" spans="9:9" ht="15" hidden="1" x14ac:dyDescent="0.25">
      <c r="I420" s="347"/>
    </row>
    <row r="421" spans="9:9" ht="15" hidden="1" x14ac:dyDescent="0.25">
      <c r="I421" s="347"/>
    </row>
    <row r="422" spans="9:9" ht="15" hidden="1" x14ac:dyDescent="0.25">
      <c r="I422" s="347"/>
    </row>
    <row r="423" spans="9:9" ht="15" hidden="1" x14ac:dyDescent="0.25">
      <c r="I423" s="347"/>
    </row>
    <row r="424" spans="9:9" ht="15" hidden="1" x14ac:dyDescent="0.25">
      <c r="I424" s="347"/>
    </row>
    <row r="425" spans="9:9" ht="15" hidden="1" x14ac:dyDescent="0.25">
      <c r="I425" s="347"/>
    </row>
    <row r="426" spans="9:9" ht="15" hidden="1" x14ac:dyDescent="0.25">
      <c r="I426" s="347"/>
    </row>
    <row r="427" spans="9:9" ht="15" hidden="1" x14ac:dyDescent="0.25">
      <c r="I427" s="347"/>
    </row>
    <row r="428" spans="9:9" ht="15" hidden="1" x14ac:dyDescent="0.25">
      <c r="I428" s="347"/>
    </row>
    <row r="429" spans="9:9" ht="15" hidden="1" x14ac:dyDescent="0.25">
      <c r="I429" s="347"/>
    </row>
    <row r="430" spans="9:9" ht="15" hidden="1" x14ac:dyDescent="0.25">
      <c r="I430" s="347"/>
    </row>
    <row r="431" spans="9:9" ht="15" hidden="1" x14ac:dyDescent="0.25">
      <c r="I431" s="347"/>
    </row>
    <row r="432" spans="9:9" ht="15" hidden="1" x14ac:dyDescent="0.25">
      <c r="I432" s="347"/>
    </row>
    <row r="433" spans="9:9" ht="15" hidden="1" x14ac:dyDescent="0.25">
      <c r="I433" s="347"/>
    </row>
    <row r="434" spans="9:9" ht="15" hidden="1" x14ac:dyDescent="0.25">
      <c r="I434" s="347"/>
    </row>
    <row r="435" spans="9:9" ht="15" hidden="1" x14ac:dyDescent="0.25">
      <c r="I435" s="347"/>
    </row>
    <row r="436" spans="9:9" ht="15" hidden="1" x14ac:dyDescent="0.25">
      <c r="I436" s="347"/>
    </row>
    <row r="437" spans="9:9" ht="15" hidden="1" x14ac:dyDescent="0.25">
      <c r="I437" s="347"/>
    </row>
    <row r="438" spans="9:9" ht="15" hidden="1" x14ac:dyDescent="0.25">
      <c r="I438" s="347"/>
    </row>
    <row r="439" spans="9:9" ht="15" hidden="1" x14ac:dyDescent="0.25">
      <c r="I439" s="347"/>
    </row>
    <row r="440" spans="9:9" ht="15" hidden="1" x14ac:dyDescent="0.25">
      <c r="I440" s="347"/>
    </row>
    <row r="441" spans="9:9" ht="15" hidden="1" x14ac:dyDescent="0.25">
      <c r="I441" s="347"/>
    </row>
    <row r="442" spans="9:9" ht="15" hidden="1" x14ac:dyDescent="0.25">
      <c r="I442" s="347"/>
    </row>
    <row r="443" spans="9:9" ht="15" hidden="1" x14ac:dyDescent="0.25">
      <c r="I443" s="347"/>
    </row>
    <row r="444" spans="9:9" ht="15" hidden="1" x14ac:dyDescent="0.25">
      <c r="I444" s="347"/>
    </row>
    <row r="445" spans="9:9" ht="15" hidden="1" x14ac:dyDescent="0.25">
      <c r="I445" s="347"/>
    </row>
    <row r="446" spans="9:9" ht="15" hidden="1" x14ac:dyDescent="0.25">
      <c r="I446" s="347"/>
    </row>
    <row r="447" spans="9:9" ht="15" hidden="1" x14ac:dyDescent="0.25">
      <c r="I447" s="347"/>
    </row>
    <row r="448" spans="9:9" ht="15" hidden="1" x14ac:dyDescent="0.25">
      <c r="I448" s="347"/>
    </row>
    <row r="449" spans="9:9" ht="15" hidden="1" x14ac:dyDescent="0.25">
      <c r="I449" s="347"/>
    </row>
    <row r="450" spans="9:9" ht="15" hidden="1" x14ac:dyDescent="0.25">
      <c r="I450" s="347"/>
    </row>
    <row r="451" spans="9:9" ht="15" hidden="1" x14ac:dyDescent="0.25">
      <c r="I451" s="347"/>
    </row>
    <row r="452" spans="9:9" ht="15" hidden="1" x14ac:dyDescent="0.25">
      <c r="I452" s="347"/>
    </row>
    <row r="453" spans="9:9" ht="15" hidden="1" x14ac:dyDescent="0.25">
      <c r="I453" s="347"/>
    </row>
    <row r="454" spans="9:9" ht="15" hidden="1" x14ac:dyDescent="0.25">
      <c r="I454" s="347"/>
    </row>
    <row r="455" spans="9:9" ht="15" hidden="1" x14ac:dyDescent="0.25">
      <c r="I455" s="347"/>
    </row>
    <row r="456" spans="9:9" ht="15" hidden="1" x14ac:dyDescent="0.25">
      <c r="I456" s="347"/>
    </row>
    <row r="457" spans="9:9" ht="15" hidden="1" x14ac:dyDescent="0.25">
      <c r="I457" s="347"/>
    </row>
    <row r="458" spans="9:9" ht="15" hidden="1" x14ac:dyDescent="0.25">
      <c r="I458" s="347"/>
    </row>
    <row r="459" spans="9:9" ht="15" hidden="1" x14ac:dyDescent="0.25">
      <c r="I459" s="347"/>
    </row>
    <row r="460" spans="9:9" ht="15" hidden="1" x14ac:dyDescent="0.25">
      <c r="I460" s="347"/>
    </row>
    <row r="461" spans="9:9" ht="15" hidden="1" x14ac:dyDescent="0.25">
      <c r="I461" s="347"/>
    </row>
    <row r="462" spans="9:9" ht="15" hidden="1" x14ac:dyDescent="0.25">
      <c r="I462" s="347"/>
    </row>
    <row r="463" spans="9:9" ht="15" hidden="1" x14ac:dyDescent="0.25">
      <c r="I463" s="347"/>
    </row>
    <row r="464" spans="9:9" ht="15" hidden="1" x14ac:dyDescent="0.25">
      <c r="I464" s="347"/>
    </row>
    <row r="465" spans="9:9" ht="15" hidden="1" x14ac:dyDescent="0.25">
      <c r="I465" s="347"/>
    </row>
    <row r="466" spans="9:9" ht="15" hidden="1" x14ac:dyDescent="0.25">
      <c r="I466" s="347"/>
    </row>
    <row r="467" spans="9:9" ht="15" hidden="1" x14ac:dyDescent="0.25">
      <c r="I467" s="347"/>
    </row>
    <row r="468" spans="9:9" ht="15" hidden="1" x14ac:dyDescent="0.25">
      <c r="I468" s="347"/>
    </row>
    <row r="469" spans="9:9" ht="15" hidden="1" x14ac:dyDescent="0.25">
      <c r="I469" s="347"/>
    </row>
    <row r="470" spans="9:9" ht="15" hidden="1" x14ac:dyDescent="0.25">
      <c r="I470" s="347"/>
    </row>
    <row r="471" spans="9:9" ht="15" hidden="1" x14ac:dyDescent="0.25">
      <c r="I471" s="347"/>
    </row>
    <row r="472" spans="9:9" ht="15" hidden="1" x14ac:dyDescent="0.25">
      <c r="I472" s="347"/>
    </row>
    <row r="473" spans="9:9" ht="15" hidden="1" x14ac:dyDescent="0.25">
      <c r="I473" s="347"/>
    </row>
    <row r="474" spans="9:9" ht="15" hidden="1" x14ac:dyDescent="0.25">
      <c r="I474" s="347"/>
    </row>
    <row r="475" spans="9:9" ht="15" hidden="1" x14ac:dyDescent="0.25">
      <c r="I475" s="347"/>
    </row>
    <row r="476" spans="9:9" ht="15" hidden="1" x14ac:dyDescent="0.25">
      <c r="I476" s="347"/>
    </row>
    <row r="477" spans="9:9" ht="15" hidden="1" x14ac:dyDescent="0.25">
      <c r="I477" s="347"/>
    </row>
    <row r="478" spans="9:9" ht="15" hidden="1" x14ac:dyDescent="0.25">
      <c r="I478" s="347"/>
    </row>
    <row r="479" spans="9:9" ht="15" hidden="1" x14ac:dyDescent="0.25">
      <c r="I479" s="347"/>
    </row>
    <row r="480" spans="9:9" ht="15" hidden="1" x14ac:dyDescent="0.25">
      <c r="I480" s="347"/>
    </row>
    <row r="481" spans="9:9" ht="15" hidden="1" x14ac:dyDescent="0.25">
      <c r="I481" s="347"/>
    </row>
    <row r="482" spans="9:9" ht="15" hidden="1" x14ac:dyDescent="0.25">
      <c r="I482" s="347"/>
    </row>
    <row r="483" spans="9:9" ht="15" hidden="1" x14ac:dyDescent="0.25">
      <c r="I483" s="347"/>
    </row>
    <row r="484" spans="9:9" ht="15" hidden="1" x14ac:dyDescent="0.25">
      <c r="I484" s="347"/>
    </row>
    <row r="485" spans="9:9" ht="15" hidden="1" x14ac:dyDescent="0.25">
      <c r="I485" s="347"/>
    </row>
    <row r="486" spans="9:9" ht="15" hidden="1" x14ac:dyDescent="0.25">
      <c r="I486" s="347"/>
    </row>
    <row r="487" spans="9:9" ht="15" hidden="1" x14ac:dyDescent="0.25">
      <c r="I487" s="347"/>
    </row>
    <row r="488" spans="9:9" ht="15" hidden="1" x14ac:dyDescent="0.25">
      <c r="I488" s="347"/>
    </row>
    <row r="489" spans="9:9" ht="15" hidden="1" x14ac:dyDescent="0.25">
      <c r="I489" s="347"/>
    </row>
    <row r="490" spans="9:9" ht="15" hidden="1" x14ac:dyDescent="0.25">
      <c r="I490" s="347"/>
    </row>
    <row r="491" spans="9:9" ht="15" hidden="1" x14ac:dyDescent="0.25">
      <c r="I491" s="347"/>
    </row>
    <row r="492" spans="9:9" ht="15" hidden="1" x14ac:dyDescent="0.25">
      <c r="I492" s="347"/>
    </row>
    <row r="493" spans="9:9" ht="15" hidden="1" x14ac:dyDescent="0.25">
      <c r="I493" s="347"/>
    </row>
    <row r="494" spans="9:9" ht="15" hidden="1" x14ac:dyDescent="0.25"/>
    <row r="495" spans="9:9" ht="15" hidden="1" x14ac:dyDescent="0.25"/>
    <row r="496" spans="9:9"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sheetData>
  <sheetProtection algorithmName="SHA-512" hashValue="lkzyPqHriV0g2uiyXUP0+A6Z7EuQ7auDmEXOiCGdrz9sq/hTqsIawC6SNMYyL+BcGr6qV+PflOAAGVt+ScvmcA==" saltValue="oIyxEOhns43IDR8RHuBWtA==" spinCount="100000" sheet="1" objects="1" scenarios="1"/>
  <mergeCells count="46">
    <mergeCell ref="A8:B14"/>
    <mergeCell ref="D8:F8"/>
    <mergeCell ref="G9:G16"/>
    <mergeCell ref="G17:G19"/>
    <mergeCell ref="D11:F11"/>
    <mergeCell ref="D12:F12"/>
    <mergeCell ref="D13:F13"/>
    <mergeCell ref="D15:F15"/>
    <mergeCell ref="D16:F16"/>
    <mergeCell ref="D14:F14"/>
    <mergeCell ref="D9:F9"/>
    <mergeCell ref="D10:F10"/>
    <mergeCell ref="D17:F17"/>
    <mergeCell ref="D18:F18"/>
    <mergeCell ref="D19:F19"/>
    <mergeCell ref="A262:G262"/>
    <mergeCell ref="A48:C48"/>
    <mergeCell ref="A88:C88"/>
    <mergeCell ref="A230:C230"/>
    <mergeCell ref="A239:C239"/>
    <mergeCell ref="A217:C217"/>
    <mergeCell ref="A223:C223"/>
    <mergeCell ref="A94:C94"/>
    <mergeCell ref="A204:C204"/>
    <mergeCell ref="A62:C62"/>
    <mergeCell ref="A143:C143"/>
    <mergeCell ref="A80:C80"/>
    <mergeCell ref="A258:C258"/>
    <mergeCell ref="A232:G232"/>
    <mergeCell ref="A134:C134"/>
    <mergeCell ref="A252:C252"/>
    <mergeCell ref="A186:C186"/>
    <mergeCell ref="A197:C197"/>
    <mergeCell ref="D20:F20"/>
    <mergeCell ref="D21:F21"/>
    <mergeCell ref="A37:C37"/>
    <mergeCell ref="A71:C71"/>
    <mergeCell ref="D22:F22"/>
    <mergeCell ref="D23:F23"/>
    <mergeCell ref="A174:C174"/>
    <mergeCell ref="A165:C165"/>
    <mergeCell ref="A150:C150"/>
    <mergeCell ref="A156:C156"/>
    <mergeCell ref="A104:C104"/>
    <mergeCell ref="A114:C114"/>
    <mergeCell ref="A124:C124"/>
  </mergeCells>
  <phoneticPr fontId="12" type="noConversion"/>
  <conditionalFormatting sqref="I158:I164 I167:I173 I1:I94 I175:I193 I195:I1048576 I125:I143">
    <cfRule type="cellIs" dxfId="20" priority="25" operator="lessThan">
      <formula>0</formula>
    </cfRule>
  </conditionalFormatting>
  <conditionalFormatting sqref="I165">
    <cfRule type="cellIs" dxfId="19" priority="22" operator="lessThan">
      <formula>0</formula>
    </cfRule>
  </conditionalFormatting>
  <conditionalFormatting sqref="I166">
    <cfRule type="cellIs" dxfId="18" priority="21" operator="lessThan">
      <formula>0</formula>
    </cfRule>
  </conditionalFormatting>
  <conditionalFormatting sqref="I174">
    <cfRule type="cellIs" dxfId="17" priority="20" operator="lessThan">
      <formula>0</formula>
    </cfRule>
  </conditionalFormatting>
  <conditionalFormatting sqref="D25">
    <cfRule type="cellIs" dxfId="16" priority="14" operator="greaterThan">
      <formula>0.8</formula>
    </cfRule>
    <cfRule type="cellIs" dxfId="15" priority="16" operator="greaterThan">
      <formula>0.8</formula>
    </cfRule>
    <cfRule type="cellIs" dxfId="14" priority="17" operator="greaterThan">
      <formula>0.8</formula>
    </cfRule>
  </conditionalFormatting>
  <conditionalFormatting sqref="D24">
    <cfRule type="cellIs" dxfId="13" priority="15" operator="greaterThan">
      <formula>0.8</formula>
    </cfRule>
  </conditionalFormatting>
  <conditionalFormatting sqref="D24:D25">
    <cfRule type="cellIs" dxfId="12" priority="13" operator="greaterThan">
      <formula>0.8</formula>
    </cfRule>
  </conditionalFormatting>
  <conditionalFormatting sqref="I144:I148">
    <cfRule type="cellIs" dxfId="11" priority="12" operator="lessThan">
      <formula>0</formula>
    </cfRule>
  </conditionalFormatting>
  <conditionalFormatting sqref="I149:I150">
    <cfRule type="cellIs" dxfId="10" priority="11" operator="lessThan">
      <formula>0</formula>
    </cfRule>
  </conditionalFormatting>
  <conditionalFormatting sqref="I151:I154">
    <cfRule type="cellIs" dxfId="9" priority="10" operator="lessThan">
      <formula>0</formula>
    </cfRule>
  </conditionalFormatting>
  <conditionalFormatting sqref="I155">
    <cfRule type="cellIs" dxfId="8" priority="9" operator="lessThan">
      <formula>0</formula>
    </cfRule>
  </conditionalFormatting>
  <conditionalFormatting sqref="I156">
    <cfRule type="cellIs" dxfId="7" priority="8" operator="lessThan">
      <formula>0</formula>
    </cfRule>
  </conditionalFormatting>
  <conditionalFormatting sqref="I157">
    <cfRule type="cellIs" dxfId="6" priority="7" operator="lessThan">
      <formula>0</formula>
    </cfRule>
  </conditionalFormatting>
  <conditionalFormatting sqref="I194">
    <cfRule type="cellIs" dxfId="5" priority="6" operator="lessThan">
      <formula>0</formula>
    </cfRule>
  </conditionalFormatting>
  <conditionalFormatting sqref="I96:I104">
    <cfRule type="cellIs" dxfId="4" priority="5" operator="lessThan">
      <formula>0</formula>
    </cfRule>
  </conditionalFormatting>
  <conditionalFormatting sqref="I95">
    <cfRule type="cellIs" dxfId="3" priority="4" operator="lessThan">
      <formula>0</formula>
    </cfRule>
  </conditionalFormatting>
  <conditionalFormatting sqref="I106:I114">
    <cfRule type="cellIs" dxfId="2" priority="3" operator="lessThan">
      <formula>0</formula>
    </cfRule>
  </conditionalFormatting>
  <conditionalFormatting sqref="I105">
    <cfRule type="cellIs" dxfId="1" priority="2" operator="lessThan">
      <formula>0</formula>
    </cfRule>
  </conditionalFormatting>
  <conditionalFormatting sqref="I115:I124">
    <cfRule type="cellIs" dxfId="0" priority="1" operator="lessThan">
      <formula>0</formula>
    </cfRule>
  </conditionalFormatting>
  <dataValidations xWindow="787" yWindow="457" count="17">
    <dataValidation type="list" operator="equal" allowBlank="1" showInputMessage="1" showErrorMessage="1" errorTitle="Quanity must be multiple of 2" error="Products are packaged in boxes of 2.  Your order per size must be a multiple of 2." promptTitle="Quanity must be multiple of 2" prompt="Products are packaged in boxes of 2.  Your order per size must be a multiple of 2." sqref="D208:D215 D221" xr:uid="{00000000-0002-0000-0000-000003000000}">
      <formula1>$A$269:$A$382</formula1>
    </dataValidation>
    <dataValidation type="list" operator="equal" allowBlank="1" showInputMessage="1" showErrorMessage="1" errorTitle="Quanity must be multiple of 5" error="Products are packaged in boxes of 5.  Your quantity for each size must be a multiple of 5." promptTitle="Quanity must be multiple of 5" prompt="Products are packaged in boxes of 5.  Your order per size must be a multiple of 5." sqref="D234:D237 D193" xr:uid="{00000000-0002-0000-0000-000004000000}">
      <formula1>$F$269:$F$382</formula1>
    </dataValidation>
    <dataValidation type="list" operator="equal" allowBlank="1" showInputMessage="1" showErrorMessage="1" errorTitle="Quanity must be multiple of 10" error="Products are packaged in boxes of 10.  Your quantity for each size must be a multiple of 10." promptTitle="Quanity must be multiple of 10" prompt="Products are packaged in boxes of 10.  Your order per size must be a multiple of 10." sqref="D256 D227:D228 D58:D60" xr:uid="{00000000-0002-0000-0000-000005000000}">
      <formula1>$E$269:$E$382</formula1>
    </dataValidation>
    <dataValidation type="whole" allowBlank="1" showInputMessage="1" showErrorMessage="1" error="ENTER WHOLE NUMBERS ONLY_x000a_" sqref="D29:D35" xr:uid="{00000000-0002-0000-0000-000006000000}">
      <formula1>0</formula1>
      <formula2>10000000000</formula2>
    </dataValidation>
    <dataValidation type="whole" allowBlank="1" showInputMessage="1" showErrorMessage="1" error="ENTER WHOLE NUMBERS ONLY_x000a__x000a_" sqref="D41:D46" xr:uid="{00000000-0002-0000-0000-000007000000}">
      <formula1>0</formula1>
      <formula2>10000000000000</formula2>
    </dataValidation>
    <dataValidation type="whole" allowBlank="1" showInputMessage="1" showErrorMessage="1" error="ENTER WHOLE NUMBER ONLY" sqref="D52" xr:uid="{00000000-0002-0000-0000-000008000000}">
      <formula1>0</formula1>
      <formula2>1000000000000000</formula2>
    </dataValidation>
    <dataValidation type="whole" allowBlank="1" showInputMessage="1" showErrorMessage="1" error="WHOLE NUMBERS ONLY" sqref="D66:D69" xr:uid="{00000000-0002-0000-0000-00000A000000}">
      <formula1>0</formula1>
      <formula2>10000000000</formula2>
    </dataValidation>
    <dataValidation type="whole" allowBlank="1" showInputMessage="1" showErrorMessage="1" error="WHOLE NUMBERS ONLY" sqref="D75:D78" xr:uid="{00000000-0002-0000-0000-00000B000000}">
      <formula1>0</formula1>
      <formula2>1000000000000</formula2>
    </dataValidation>
    <dataValidation type="whole" allowBlank="1" showInputMessage="1" showErrorMessage="1" error="WHOLE NUMBERS ONLY" sqref="D92" xr:uid="{00000000-0002-0000-0000-00000C000000}">
      <formula1>0</formula1>
      <formula2>10000000000000</formula2>
    </dataValidation>
    <dataValidation type="whole" allowBlank="1" showInputMessage="1" showErrorMessage="1" error="WHOLE NUMBERS ONLY_x000a_" sqref="D128:D132 D84:D86 D118:D122" xr:uid="{00000000-0002-0000-0000-00000D000000}">
      <formula1>0</formula1>
      <formula2>10000000000</formula2>
    </dataValidation>
    <dataValidation type="whole" allowBlank="1" showInputMessage="1" showErrorMessage="1" error="WHOLE NUMBERS ONLY" sqref="D98:D102 D108:D112" xr:uid="{00000000-0002-0000-0000-00000E000000}">
      <formula1>0</formula1>
      <formula2>100000000000000000</formula2>
    </dataValidation>
    <dataValidation type="whole" allowBlank="1" showInputMessage="1" showErrorMessage="1" error="WHOLE NUMBRES ONLY" sqref="D190:D192 D194:D195" xr:uid="{00000000-0002-0000-0000-00000F000000}">
      <formula1>0</formula1>
      <formula2>10000000000</formula2>
    </dataValidation>
    <dataValidation type="whole" allowBlank="1" showInputMessage="1" showErrorMessage="1" error="WHOLE NUMBERS ONLY" sqref="D201:D202" xr:uid="{00000000-0002-0000-0000-000010000000}">
      <formula1>0</formula1>
      <formula2>10000000000000000000</formula2>
    </dataValidation>
    <dataValidation type="whole" allowBlank="1" showInputMessage="1" showErrorMessage="1" error="WHOLE NUMBERS ONLY_x000a_" sqref="D138:D141 D160:D163 D147:D148 D154" xr:uid="{00000000-0002-0000-0000-000011000000}">
      <formula1>0</formula1>
      <formula2>1000000000000000</formula2>
    </dataValidation>
    <dataValidation type="whole" operator="greaterThan" allowBlank="1" showInputMessage="1" showErrorMessage="1" errorTitle="Quanity must be multiple of 2" error="Products are packaged in boxes of 2.  Your order per size must be a multiple of 2." sqref="D183" xr:uid="{00000000-0002-0000-0000-000012000000}">
      <formula1>1</formula1>
    </dataValidation>
    <dataValidation type="whole" operator="greaterThan" allowBlank="1" showInputMessage="1" errorTitle="Quanity must be multiple of 2" error="Products are packaged in boxes of 2.  Your order per size must be a multiple of 2." sqref="D178:D184 D169:D172" xr:uid="{E24522AD-24E8-4DD0-B3C6-E8FA2083661B}">
      <formula1>1</formula1>
    </dataValidation>
    <dataValidation type="whole" allowBlank="1" showInputMessage="1" showErrorMessage="1" error="ENTER WHOLE NUMBERS ONLY" sqref="D53:D57" xr:uid="{00000000-0002-0000-0000-000009000000}">
      <formula1>0</formula1>
      <formula2>1000000000000000</formula2>
    </dataValidation>
  </dataValidations>
  <hyperlinks>
    <hyperlink ref="F6" r:id="rId1" xr:uid="{00000000-0004-0000-0000-000000000000}"/>
  </hyperlinks>
  <printOptions horizontalCentered="1"/>
  <pageMargins left="0.25" right="0.25" top="0.5" bottom="0.25" header="0.5" footer="0.5"/>
  <pageSetup scale="68" fitToHeight="0" orientation="landscape" horizontalDpi="1200" verticalDpi="1200" r:id="rId2"/>
  <headerFooter alignWithMargins="0">
    <oddHeader xml:space="preserve">&amp;C
</oddHeader>
  </headerFooter>
  <rowBreaks count="6" manualBreakCount="6">
    <brk id="38" max="6" man="1"/>
    <brk id="80" max="6" man="1"/>
    <brk id="124" max="6" man="1"/>
    <brk id="165" max="6" man="1"/>
    <brk id="204" max="6" man="1"/>
    <brk id="239" max="6" man="1"/>
  </rowBreaks>
  <ignoredErrors>
    <ignoredError sqref="N19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9"/>
  <sheetViews>
    <sheetView topLeftCell="A71" workbookViewId="0">
      <selection activeCell="D11" sqref="D11:E11"/>
    </sheetView>
  </sheetViews>
  <sheetFormatPr defaultColWidth="0" defaultRowHeight="15" x14ac:dyDescent="0.3"/>
  <cols>
    <col min="1" max="1" width="1.19921875" style="92" customWidth="1"/>
    <col min="2" max="3" width="2.69921875" style="82" customWidth="1"/>
    <col min="4" max="4" width="24.5" style="82" customWidth="1"/>
    <col min="5" max="5" width="54.19921875" style="82" customWidth="1"/>
    <col min="6" max="6" width="1.19921875" style="93" customWidth="1"/>
    <col min="7" max="7" width="8.69921875" style="82" customWidth="1"/>
    <col min="8" max="16384" width="10.69921875" style="82" hidden="1"/>
  </cols>
  <sheetData>
    <row r="1" spans="1:7" s="80" customFormat="1" ht="17.399999999999999" x14ac:dyDescent="0.3">
      <c r="B1" s="596" t="s">
        <v>55</v>
      </c>
      <c r="C1" s="596"/>
      <c r="D1" s="596"/>
      <c r="E1" s="596"/>
      <c r="G1" s="148"/>
    </row>
    <row r="2" spans="1:7" s="80" customFormat="1" ht="4.95" customHeight="1" x14ac:dyDescent="0.3">
      <c r="B2" s="81"/>
      <c r="C2" s="81"/>
      <c r="D2" s="81"/>
      <c r="E2" s="81"/>
      <c r="G2" s="148"/>
    </row>
    <row r="3" spans="1:7" ht="16.95" customHeight="1" x14ac:dyDescent="0.3">
      <c r="B3" s="597" t="s">
        <v>152</v>
      </c>
      <c r="C3" s="598"/>
      <c r="D3" s="598"/>
      <c r="E3" s="599"/>
    </row>
    <row r="4" spans="1:7" s="95" customFormat="1" ht="3.75" customHeight="1" x14ac:dyDescent="0.3">
      <c r="A4" s="93"/>
      <c r="B4" s="94"/>
      <c r="C4" s="94"/>
      <c r="D4" s="94"/>
      <c r="E4" s="94"/>
      <c r="F4" s="121"/>
      <c r="G4" s="149"/>
    </row>
    <row r="5" spans="1:7" ht="15.6" x14ac:dyDescent="0.3">
      <c r="B5" s="69" t="s">
        <v>56</v>
      </c>
      <c r="C5" s="3"/>
      <c r="D5" s="3"/>
      <c r="E5" s="4"/>
    </row>
    <row r="6" spans="1:7" ht="15.6" x14ac:dyDescent="0.3">
      <c r="B6" s="83" t="s">
        <v>57</v>
      </c>
      <c r="C6" s="84" t="s">
        <v>58</v>
      </c>
      <c r="D6" s="600"/>
      <c r="E6" s="601"/>
    </row>
    <row r="7" spans="1:7" ht="15.6" x14ac:dyDescent="0.3">
      <c r="B7" s="177"/>
      <c r="C7" s="187"/>
      <c r="D7" s="85" t="s">
        <v>59</v>
      </c>
      <c r="E7" s="86"/>
    </row>
    <row r="8" spans="1:7" ht="15.6" x14ac:dyDescent="0.3">
      <c r="B8" s="178"/>
      <c r="C8" s="188"/>
      <c r="D8" s="87" t="s">
        <v>188</v>
      </c>
      <c r="E8" s="88"/>
    </row>
    <row r="9" spans="1:7" ht="15.6" x14ac:dyDescent="0.3">
      <c r="B9" s="178"/>
      <c r="C9" s="188"/>
      <c r="D9" s="87" t="s">
        <v>187</v>
      </c>
      <c r="E9" s="88"/>
    </row>
    <row r="10" spans="1:7" ht="15.6" x14ac:dyDescent="0.3">
      <c r="B10" s="272"/>
      <c r="C10" s="273"/>
      <c r="D10" s="274" t="s">
        <v>186</v>
      </c>
      <c r="E10" s="275"/>
    </row>
    <row r="11" spans="1:7" ht="17.55" customHeight="1" x14ac:dyDescent="0.3">
      <c r="B11" s="179" t="s">
        <v>104</v>
      </c>
      <c r="C11" s="189"/>
      <c r="D11" s="609" t="s">
        <v>185</v>
      </c>
      <c r="E11" s="610"/>
    </row>
    <row r="12" spans="1:7" ht="15.6" x14ac:dyDescent="0.3">
      <c r="B12" s="602" t="s">
        <v>60</v>
      </c>
      <c r="C12" s="603"/>
      <c r="D12" s="603"/>
      <c r="E12" s="604"/>
    </row>
    <row r="13" spans="1:7" s="95" customFormat="1" ht="6" customHeight="1" x14ac:dyDescent="0.3">
      <c r="A13" s="93"/>
      <c r="F13" s="121"/>
      <c r="G13" s="149"/>
    </row>
    <row r="14" spans="1:7" s="203" customFormat="1" ht="6" customHeight="1" x14ac:dyDescent="0.3">
      <c r="A14" s="92"/>
      <c r="F14" s="93"/>
    </row>
    <row r="15" spans="1:7" x14ac:dyDescent="0.3">
      <c r="B15" s="605" t="s">
        <v>104</v>
      </c>
      <c r="C15" s="606"/>
      <c r="D15" s="607" t="s">
        <v>61</v>
      </c>
      <c r="E15" s="608"/>
    </row>
    <row r="16" spans="1:7" s="95" customFormat="1" ht="6.75" customHeight="1" x14ac:dyDescent="0.3">
      <c r="A16" s="93"/>
      <c r="B16" s="96"/>
      <c r="C16" s="96"/>
      <c r="D16" s="97"/>
      <c r="E16" s="98"/>
      <c r="F16" s="121"/>
      <c r="G16" s="149"/>
    </row>
    <row r="17" spans="1:7" x14ac:dyDescent="0.3">
      <c r="B17" s="617" t="s">
        <v>62</v>
      </c>
      <c r="C17" s="618"/>
      <c r="D17" s="618"/>
      <c r="E17" s="619"/>
    </row>
    <row r="18" spans="1:7" ht="54" customHeight="1" x14ac:dyDescent="0.3">
      <c r="B18" s="620"/>
      <c r="C18" s="621"/>
      <c r="D18" s="621"/>
      <c r="E18" s="622"/>
    </row>
    <row r="19" spans="1:7" s="95" customFormat="1" ht="6" customHeight="1" x14ac:dyDescent="0.3">
      <c r="A19" s="93"/>
      <c r="B19" s="99"/>
      <c r="C19" s="99"/>
      <c r="D19" s="99"/>
      <c r="E19" s="99"/>
      <c r="F19" s="121"/>
      <c r="G19" s="149"/>
    </row>
    <row r="20" spans="1:7" s="490" customFormat="1" x14ac:dyDescent="0.3">
      <c r="A20" s="488"/>
      <c r="B20" s="205"/>
      <c r="C20" s="206"/>
      <c r="D20" s="207" t="s">
        <v>63</v>
      </c>
      <c r="E20" s="174"/>
      <c r="F20" s="80"/>
      <c r="G20" s="489"/>
    </row>
    <row r="21" spans="1:7" s="95" customFormat="1" ht="16.95" customHeight="1" x14ac:dyDescent="0.3">
      <c r="A21" s="93"/>
      <c r="B21" s="205"/>
      <c r="C21" s="206"/>
      <c r="D21" s="207" t="s">
        <v>184</v>
      </c>
      <c r="E21" s="174" t="s">
        <v>104</v>
      </c>
      <c r="F21" s="121"/>
      <c r="G21" s="149"/>
    </row>
    <row r="22" spans="1:7" s="203" customFormat="1" ht="15" customHeight="1" x14ac:dyDescent="0.3">
      <c r="A22" s="92"/>
      <c r="B22" s="209"/>
      <c r="C22" s="210"/>
      <c r="D22" s="211" t="s">
        <v>337</v>
      </c>
      <c r="E22" s="174" t="s">
        <v>104</v>
      </c>
      <c r="F22" s="93"/>
    </row>
    <row r="23" spans="1:7" s="203" customFormat="1" ht="15" customHeight="1" x14ac:dyDescent="0.3">
      <c r="A23" s="92"/>
      <c r="B23" s="212"/>
      <c r="C23" s="213"/>
      <c r="D23" s="214" t="s">
        <v>102</v>
      </c>
      <c r="E23" s="204" t="s">
        <v>104</v>
      </c>
      <c r="F23" s="93"/>
    </row>
    <row r="24" spans="1:7" s="203" customFormat="1" ht="6.75" customHeight="1" x14ac:dyDescent="0.3">
      <c r="A24" s="93"/>
      <c r="B24" s="208"/>
      <c r="C24" s="208"/>
      <c r="D24" s="208"/>
      <c r="E24" s="208"/>
      <c r="F24" s="121"/>
    </row>
    <row r="25" spans="1:7" ht="15.6" x14ac:dyDescent="0.3">
      <c r="B25" s="69" t="s">
        <v>106</v>
      </c>
      <c r="C25" s="3"/>
      <c r="D25" s="3"/>
      <c r="E25" s="4"/>
    </row>
    <row r="26" spans="1:7" x14ac:dyDescent="0.3">
      <c r="B26" s="215"/>
      <c r="C26" s="216"/>
      <c r="D26" s="217" t="s">
        <v>64</v>
      </c>
      <c r="E26" s="185"/>
    </row>
    <row r="27" spans="1:7" x14ac:dyDescent="0.3">
      <c r="B27" s="623" t="s">
        <v>65</v>
      </c>
      <c r="C27" s="624"/>
      <c r="D27" s="625"/>
      <c r="E27" s="174"/>
    </row>
    <row r="28" spans="1:7" x14ac:dyDescent="0.3">
      <c r="B28" s="623"/>
      <c r="C28" s="624"/>
      <c r="D28" s="625"/>
      <c r="E28" s="174"/>
    </row>
    <row r="29" spans="1:7" x14ac:dyDescent="0.3">
      <c r="B29" s="623"/>
      <c r="C29" s="624"/>
      <c r="D29" s="625"/>
      <c r="E29" s="174"/>
    </row>
    <row r="30" spans="1:7" x14ac:dyDescent="0.3">
      <c r="B30" s="112"/>
      <c r="C30" s="113"/>
      <c r="D30" s="114" t="s">
        <v>66</v>
      </c>
      <c r="E30" s="174"/>
    </row>
    <row r="31" spans="1:7" x14ac:dyDescent="0.3">
      <c r="B31" s="112"/>
      <c r="C31" s="113"/>
      <c r="D31" s="114" t="s">
        <v>67</v>
      </c>
      <c r="E31" s="174"/>
    </row>
    <row r="32" spans="1:7" x14ac:dyDescent="0.3">
      <c r="B32" s="305"/>
      <c r="C32" s="306"/>
      <c r="D32" s="117" t="s">
        <v>69</v>
      </c>
      <c r="E32" s="307"/>
    </row>
    <row r="33" spans="1:7" x14ac:dyDescent="0.3">
      <c r="B33" s="115"/>
      <c r="C33" s="116"/>
      <c r="D33" s="117" t="s">
        <v>226</v>
      </c>
      <c r="E33" s="186"/>
    </row>
    <row r="34" spans="1:7" s="95" customFormat="1" ht="6.75" customHeight="1" x14ac:dyDescent="0.3">
      <c r="A34" s="93"/>
      <c r="E34" s="208"/>
      <c r="F34" s="121"/>
      <c r="G34" s="149"/>
    </row>
    <row r="35" spans="1:7" ht="15.6" x14ac:dyDescent="0.3">
      <c r="B35" s="90" t="s">
        <v>107</v>
      </c>
      <c r="C35" s="91"/>
      <c r="D35" s="91"/>
      <c r="E35" s="218"/>
    </row>
    <row r="36" spans="1:7" x14ac:dyDescent="0.3">
      <c r="B36" s="100"/>
      <c r="C36" s="101"/>
      <c r="D36" s="102" t="s">
        <v>64</v>
      </c>
      <c r="E36" s="180"/>
    </row>
    <row r="37" spans="1:7" x14ac:dyDescent="0.3">
      <c r="B37" s="626" t="s">
        <v>65</v>
      </c>
      <c r="C37" s="627"/>
      <c r="D37" s="628"/>
      <c r="E37" s="175"/>
    </row>
    <row r="38" spans="1:7" x14ac:dyDescent="0.3">
      <c r="B38" s="626"/>
      <c r="C38" s="627"/>
      <c r="D38" s="628"/>
      <c r="E38" s="175"/>
    </row>
    <row r="39" spans="1:7" x14ac:dyDescent="0.3">
      <c r="B39" s="626"/>
      <c r="C39" s="627"/>
      <c r="D39" s="628"/>
      <c r="E39" s="175"/>
    </row>
    <row r="40" spans="1:7" x14ac:dyDescent="0.3">
      <c r="B40" s="103"/>
      <c r="C40" s="104"/>
      <c r="D40" s="105" t="s">
        <v>66</v>
      </c>
      <c r="E40" s="175"/>
    </row>
    <row r="41" spans="1:7" x14ac:dyDescent="0.3">
      <c r="B41" s="103"/>
      <c r="C41" s="104"/>
      <c r="D41" s="105" t="s">
        <v>67</v>
      </c>
      <c r="E41" s="175"/>
    </row>
    <row r="42" spans="1:7" x14ac:dyDescent="0.3">
      <c r="B42" s="308"/>
      <c r="C42" s="309"/>
      <c r="D42" s="108" t="s">
        <v>69</v>
      </c>
      <c r="E42" s="310"/>
    </row>
    <row r="43" spans="1:7" x14ac:dyDescent="0.3">
      <c r="B43" s="106"/>
      <c r="C43" s="107"/>
      <c r="D43" s="117" t="s">
        <v>238</v>
      </c>
      <c r="E43" s="184"/>
    </row>
    <row r="44" spans="1:7" s="95" customFormat="1" ht="6.75" customHeight="1" x14ac:dyDescent="0.3">
      <c r="A44" s="93"/>
      <c r="B44" s="208"/>
      <c r="C44" s="208"/>
      <c r="D44" s="208"/>
      <c r="E44" s="208"/>
      <c r="F44" s="121"/>
      <c r="G44" s="149"/>
    </row>
    <row r="45" spans="1:7" ht="15.6" x14ac:dyDescent="0.3">
      <c r="B45" s="90" t="s">
        <v>225</v>
      </c>
      <c r="C45" s="91"/>
      <c r="D45" s="91"/>
      <c r="E45" s="218"/>
    </row>
    <row r="46" spans="1:7" x14ac:dyDescent="0.3">
      <c r="B46" s="100"/>
      <c r="C46" s="101"/>
      <c r="D46" s="102" t="s">
        <v>64</v>
      </c>
      <c r="E46" s="180"/>
    </row>
    <row r="47" spans="1:7" x14ac:dyDescent="0.3">
      <c r="B47" s="626" t="s">
        <v>65</v>
      </c>
      <c r="C47" s="627"/>
      <c r="D47" s="628"/>
      <c r="E47" s="175"/>
    </row>
    <row r="48" spans="1:7" x14ac:dyDescent="0.3">
      <c r="B48" s="626"/>
      <c r="C48" s="627"/>
      <c r="D48" s="628"/>
      <c r="E48" s="175"/>
    </row>
    <row r="49" spans="1:6" x14ac:dyDescent="0.3">
      <c r="B49" s="626"/>
      <c r="C49" s="627"/>
      <c r="D49" s="628"/>
      <c r="E49" s="175"/>
    </row>
    <row r="50" spans="1:6" x14ac:dyDescent="0.3">
      <c r="B50" s="103"/>
      <c r="C50" s="104"/>
      <c r="D50" s="105" t="s">
        <v>66</v>
      </c>
      <c r="E50" s="175"/>
    </row>
    <row r="51" spans="1:6" x14ac:dyDescent="0.3">
      <c r="B51" s="103"/>
      <c r="C51" s="104"/>
      <c r="D51" s="105" t="s">
        <v>67</v>
      </c>
      <c r="E51" s="175"/>
    </row>
    <row r="52" spans="1:6" x14ac:dyDescent="0.3">
      <c r="B52" s="106"/>
      <c r="C52" s="107"/>
      <c r="D52" s="108" t="s">
        <v>69</v>
      </c>
      <c r="E52" s="184"/>
    </row>
    <row r="53" spans="1:6" s="203" customFormat="1" ht="6.75" customHeight="1" x14ac:dyDescent="0.3">
      <c r="A53" s="92"/>
      <c r="B53" s="304"/>
      <c r="C53" s="304"/>
      <c r="D53" s="304"/>
      <c r="E53" s="304"/>
      <c r="F53" s="93"/>
    </row>
    <row r="54" spans="1:6" ht="15.6" x14ac:dyDescent="0.3">
      <c r="B54" s="90" t="s">
        <v>70</v>
      </c>
      <c r="C54" s="91"/>
      <c r="D54" s="91"/>
      <c r="E54" s="218"/>
    </row>
    <row r="55" spans="1:6" x14ac:dyDescent="0.3">
      <c r="B55" s="109"/>
      <c r="C55" s="110"/>
      <c r="D55" s="111" t="s">
        <v>64</v>
      </c>
      <c r="E55" s="182"/>
    </row>
    <row r="56" spans="1:6" x14ac:dyDescent="0.3">
      <c r="B56" s="626" t="s">
        <v>65</v>
      </c>
      <c r="C56" s="627"/>
      <c r="D56" s="628"/>
      <c r="E56" s="181"/>
    </row>
    <row r="57" spans="1:6" x14ac:dyDescent="0.3">
      <c r="B57" s="626"/>
      <c r="C57" s="627"/>
      <c r="D57" s="628"/>
      <c r="E57" s="181"/>
    </row>
    <row r="58" spans="1:6" x14ac:dyDescent="0.3">
      <c r="B58" s="626"/>
      <c r="C58" s="627"/>
      <c r="D58" s="628"/>
      <c r="E58" s="181"/>
    </row>
    <row r="59" spans="1:6" x14ac:dyDescent="0.3">
      <c r="B59" s="103"/>
      <c r="C59" s="104"/>
      <c r="D59" s="105" t="s">
        <v>66</v>
      </c>
      <c r="E59" s="181"/>
    </row>
    <row r="60" spans="1:6" x14ac:dyDescent="0.3">
      <c r="B60" s="103"/>
      <c r="C60" s="104"/>
      <c r="D60" s="105" t="s">
        <v>67</v>
      </c>
      <c r="E60" s="181"/>
    </row>
    <row r="61" spans="1:6" x14ac:dyDescent="0.3">
      <c r="B61" s="103"/>
      <c r="C61" s="104"/>
      <c r="D61" s="105" t="s">
        <v>68</v>
      </c>
      <c r="E61" s="181"/>
    </row>
    <row r="62" spans="1:6" ht="15.6" x14ac:dyDescent="0.3">
      <c r="B62" s="106"/>
      <c r="C62" s="107"/>
      <c r="D62" s="108" t="s">
        <v>69</v>
      </c>
      <c r="E62" s="183"/>
    </row>
    <row r="63" spans="1:6" s="203" customFormat="1" ht="6.75" customHeight="1" x14ac:dyDescent="0.3">
      <c r="A63" s="92"/>
      <c r="B63" s="304"/>
      <c r="C63" s="304"/>
      <c r="D63" s="304"/>
      <c r="E63" s="304"/>
      <c r="F63" s="93"/>
    </row>
    <row r="64" spans="1:6" ht="15.6" x14ac:dyDescent="0.3">
      <c r="B64" s="90" t="s">
        <v>338</v>
      </c>
      <c r="C64" s="91"/>
      <c r="D64" s="91"/>
      <c r="E64" s="218"/>
    </row>
    <row r="65" spans="1:7" x14ac:dyDescent="0.3">
      <c r="B65" s="109"/>
      <c r="C65" s="110"/>
      <c r="D65" s="111" t="s">
        <v>64</v>
      </c>
      <c r="E65" s="182"/>
    </row>
    <row r="66" spans="1:7" x14ac:dyDescent="0.3">
      <c r="B66" s="626" t="s">
        <v>65</v>
      </c>
      <c r="C66" s="627"/>
      <c r="D66" s="628"/>
      <c r="E66" s="181"/>
    </row>
    <row r="67" spans="1:7" x14ac:dyDescent="0.3">
      <c r="B67" s="626"/>
      <c r="C67" s="627"/>
      <c r="D67" s="628"/>
      <c r="E67" s="181"/>
    </row>
    <row r="68" spans="1:7" x14ac:dyDescent="0.3">
      <c r="B68" s="626"/>
      <c r="C68" s="627"/>
      <c r="D68" s="628"/>
      <c r="E68" s="181"/>
    </row>
    <row r="69" spans="1:7" x14ac:dyDescent="0.3">
      <c r="B69" s="103"/>
      <c r="C69" s="104"/>
      <c r="D69" s="105" t="s">
        <v>66</v>
      </c>
      <c r="E69" s="181"/>
    </row>
    <row r="70" spans="1:7" x14ac:dyDescent="0.3">
      <c r="B70" s="103"/>
      <c r="C70" s="104"/>
      <c r="D70" s="105" t="s">
        <v>67</v>
      </c>
      <c r="E70" s="181"/>
    </row>
    <row r="71" spans="1:7" x14ac:dyDescent="0.3">
      <c r="B71" s="103"/>
      <c r="C71" s="104"/>
      <c r="D71" s="105" t="s">
        <v>68</v>
      </c>
      <c r="E71" s="181"/>
    </row>
    <row r="72" spans="1:7" ht="15.6" x14ac:dyDescent="0.3">
      <c r="B72" s="106"/>
      <c r="C72" s="107"/>
      <c r="D72" s="108" t="s">
        <v>69</v>
      </c>
      <c r="E72" s="183"/>
    </row>
    <row r="73" spans="1:7" s="95" customFormat="1" ht="6.75" customHeight="1" x14ac:dyDescent="0.3">
      <c r="A73" s="93"/>
      <c r="B73" s="208"/>
      <c r="C73" s="208"/>
      <c r="D73" s="208"/>
      <c r="E73" s="208"/>
      <c r="F73" s="121"/>
      <c r="G73" s="149"/>
    </row>
    <row r="74" spans="1:7" s="80" customFormat="1" ht="15.6" x14ac:dyDescent="0.3">
      <c r="A74" s="89"/>
      <c r="B74" s="90" t="s">
        <v>71</v>
      </c>
      <c r="C74" s="91"/>
      <c r="D74" s="91"/>
      <c r="E74" s="218"/>
      <c r="G74" s="148"/>
    </row>
    <row r="75" spans="1:7" s="80" customFormat="1" ht="31.05" customHeight="1" x14ac:dyDescent="0.3">
      <c r="A75" s="89"/>
      <c r="B75" s="629" t="s">
        <v>224</v>
      </c>
      <c r="C75" s="630"/>
      <c r="D75" s="630"/>
      <c r="E75" s="176"/>
      <c r="G75" s="148"/>
    </row>
    <row r="76" spans="1:7" s="80" customFormat="1" ht="45.45" customHeight="1" x14ac:dyDescent="0.3">
      <c r="A76" s="89"/>
      <c r="B76" s="611" t="s">
        <v>339</v>
      </c>
      <c r="C76" s="612"/>
      <c r="D76" s="612"/>
      <c r="E76" s="613"/>
      <c r="G76" s="148"/>
    </row>
    <row r="77" spans="1:7" ht="54" customHeight="1" x14ac:dyDescent="0.3">
      <c r="B77" s="614" t="s">
        <v>103</v>
      </c>
      <c r="C77" s="615"/>
      <c r="D77" s="615"/>
      <c r="E77" s="616"/>
    </row>
    <row r="78" spans="1:7" s="150" customFormat="1" ht="6" customHeight="1" x14ac:dyDescent="0.3">
      <c r="A78" s="93"/>
      <c r="F78" s="121"/>
    </row>
    <row r="79" spans="1:7" s="151" customFormat="1" x14ac:dyDescent="0.3">
      <c r="A79" s="93"/>
      <c r="F79" s="121"/>
    </row>
  </sheetData>
  <sheetProtection password="BF0F" sheet="1" objects="1" scenarios="1"/>
  <mergeCells count="17">
    <mergeCell ref="B76:E76"/>
    <mergeCell ref="B77:E77"/>
    <mergeCell ref="B17:E17"/>
    <mergeCell ref="B18:E18"/>
    <mergeCell ref="B27:D29"/>
    <mergeCell ref="B37:D39"/>
    <mergeCell ref="B66:D68"/>
    <mergeCell ref="B75:D75"/>
    <mergeCell ref="B47:D49"/>
    <mergeCell ref="B56:D58"/>
    <mergeCell ref="B1:E1"/>
    <mergeCell ref="B3:E3"/>
    <mergeCell ref="D6:E6"/>
    <mergeCell ref="B12:E12"/>
    <mergeCell ref="B15:C15"/>
    <mergeCell ref="D15:E15"/>
    <mergeCell ref="D11:E11"/>
  </mergeCells>
  <pageMargins left="0.75" right="0.75" top="1" bottom="1" header="0.5" footer="0.5"/>
  <pageSetup scale="60"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43"/>
  <sheetViews>
    <sheetView workbookViewId="0">
      <selection activeCell="B9" sqref="B9"/>
    </sheetView>
  </sheetViews>
  <sheetFormatPr defaultColWidth="0" defaultRowHeight="13.8" x14ac:dyDescent="0.25"/>
  <cols>
    <col min="1" max="1" width="1.69921875" style="132" customWidth="1"/>
    <col min="2" max="2" width="10.69921875" style="140" customWidth="1"/>
    <col min="3" max="13" width="10.69921875" style="132" customWidth="1"/>
    <col min="14" max="14" width="1.5" style="132" customWidth="1"/>
    <col min="15" max="59" width="8.69921875" style="132" customWidth="1"/>
    <col min="60" max="16384" width="10.69921875" style="132" hidden="1"/>
  </cols>
  <sheetData>
    <row r="1" spans="1:59" ht="9" customHeight="1" x14ac:dyDescent="0.25">
      <c r="A1" s="130"/>
      <c r="B1" s="131"/>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row>
    <row r="2" spans="1:59" s="144" customFormat="1" ht="75.45" customHeight="1" x14ac:dyDescent="0.3">
      <c r="A2" s="142"/>
      <c r="B2" s="497" t="s">
        <v>336</v>
      </c>
      <c r="C2" s="143" t="s">
        <v>72</v>
      </c>
      <c r="D2" s="143" t="s">
        <v>73</v>
      </c>
      <c r="E2" s="143" t="s">
        <v>74</v>
      </c>
      <c r="F2" s="143" t="s">
        <v>153</v>
      </c>
      <c r="G2" s="143" t="s">
        <v>75</v>
      </c>
      <c r="H2" s="143" t="s">
        <v>76</v>
      </c>
      <c r="I2" s="143" t="s">
        <v>77</v>
      </c>
      <c r="J2" s="143" t="s">
        <v>78</v>
      </c>
      <c r="K2" s="143" t="s">
        <v>79</v>
      </c>
      <c r="L2" s="143" t="s">
        <v>80</v>
      </c>
      <c r="M2" s="143" t="s">
        <v>81</v>
      </c>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row>
    <row r="3" spans="1:59" x14ac:dyDescent="0.25">
      <c r="A3" s="130"/>
      <c r="B3" s="118" t="s">
        <v>82</v>
      </c>
      <c r="C3" s="155" t="s">
        <v>83</v>
      </c>
      <c r="D3" s="155" t="s">
        <v>83</v>
      </c>
      <c r="E3" s="155" t="s">
        <v>83</v>
      </c>
      <c r="F3" s="155" t="s">
        <v>83</v>
      </c>
      <c r="G3" s="155" t="s">
        <v>83</v>
      </c>
      <c r="H3" s="155" t="s">
        <v>83</v>
      </c>
      <c r="I3" s="155" t="s">
        <v>83</v>
      </c>
      <c r="J3" s="155" t="s">
        <v>83</v>
      </c>
      <c r="K3" s="155" t="s">
        <v>83</v>
      </c>
      <c r="L3" s="155" t="s">
        <v>83</v>
      </c>
      <c r="M3" s="155" t="s">
        <v>83</v>
      </c>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row>
    <row r="4" spans="1:59" x14ac:dyDescent="0.25">
      <c r="A4" s="130"/>
      <c r="B4" s="118" t="s">
        <v>84</v>
      </c>
      <c r="C4" s="156" t="s">
        <v>85</v>
      </c>
      <c r="D4" s="156" t="s">
        <v>85</v>
      </c>
      <c r="E4" s="155" t="s">
        <v>83</v>
      </c>
      <c r="F4" s="155" t="s">
        <v>83</v>
      </c>
      <c r="G4" s="155" t="s">
        <v>83</v>
      </c>
      <c r="H4" s="155" t="s">
        <v>83</v>
      </c>
      <c r="I4" s="155" t="s">
        <v>83</v>
      </c>
      <c r="J4" s="155" t="s">
        <v>83</v>
      </c>
      <c r="K4" s="155" t="s">
        <v>83</v>
      </c>
      <c r="L4" s="155" t="s">
        <v>83</v>
      </c>
      <c r="M4" s="155" t="s">
        <v>83</v>
      </c>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row>
    <row r="5" spans="1:59" x14ac:dyDescent="0.25">
      <c r="A5" s="130"/>
      <c r="B5" s="118" t="s">
        <v>86</v>
      </c>
      <c r="C5" s="156" t="s">
        <v>85</v>
      </c>
      <c r="D5" s="156" t="s">
        <v>85</v>
      </c>
      <c r="E5" s="156" t="s">
        <v>85</v>
      </c>
      <c r="F5" s="155" t="s">
        <v>83</v>
      </c>
      <c r="G5" s="155" t="s">
        <v>83</v>
      </c>
      <c r="H5" s="155" t="s">
        <v>83</v>
      </c>
      <c r="I5" s="155" t="s">
        <v>83</v>
      </c>
      <c r="J5" s="155" t="s">
        <v>83</v>
      </c>
      <c r="K5" s="155" t="s">
        <v>83</v>
      </c>
      <c r="L5" s="155" t="s">
        <v>83</v>
      </c>
      <c r="M5" s="155" t="s">
        <v>83</v>
      </c>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row>
    <row r="6" spans="1:59" x14ac:dyDescent="0.25">
      <c r="A6" s="130"/>
      <c r="B6" s="118" t="s">
        <v>87</v>
      </c>
      <c r="C6" s="156" t="s">
        <v>85</v>
      </c>
      <c r="D6" s="156" t="s">
        <v>85</v>
      </c>
      <c r="E6" s="156" t="s">
        <v>85</v>
      </c>
      <c r="F6" s="156" t="s">
        <v>85</v>
      </c>
      <c r="G6" s="155" t="s">
        <v>83</v>
      </c>
      <c r="H6" s="155" t="s">
        <v>83</v>
      </c>
      <c r="I6" s="155" t="s">
        <v>83</v>
      </c>
      <c r="J6" s="155" t="s">
        <v>83</v>
      </c>
      <c r="K6" s="155" t="s">
        <v>83</v>
      </c>
      <c r="L6" s="155" t="s">
        <v>83</v>
      </c>
      <c r="M6" s="155" t="s">
        <v>83</v>
      </c>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row>
    <row r="7" spans="1:59" x14ac:dyDescent="0.25">
      <c r="A7" s="130"/>
      <c r="B7" s="118" t="s">
        <v>88</v>
      </c>
      <c r="C7" s="156" t="s">
        <v>85</v>
      </c>
      <c r="D7" s="156" t="s">
        <v>85</v>
      </c>
      <c r="E7" s="156" t="s">
        <v>85</v>
      </c>
      <c r="F7" s="156" t="s">
        <v>85</v>
      </c>
      <c r="G7" s="156" t="s">
        <v>85</v>
      </c>
      <c r="H7" s="155" t="s">
        <v>83</v>
      </c>
      <c r="I7" s="156" t="s">
        <v>85</v>
      </c>
      <c r="J7" s="157" t="s">
        <v>93</v>
      </c>
      <c r="K7" s="156" t="s">
        <v>85</v>
      </c>
      <c r="L7" s="155" t="s">
        <v>83</v>
      </c>
      <c r="M7" s="155" t="s">
        <v>83</v>
      </c>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row>
    <row r="8" spans="1:59" x14ac:dyDescent="0.25">
      <c r="A8" s="130"/>
      <c r="B8" s="118" t="s">
        <v>89</v>
      </c>
      <c r="C8" s="156" t="s">
        <v>85</v>
      </c>
      <c r="D8" s="156" t="s">
        <v>85</v>
      </c>
      <c r="E8" s="156" t="s">
        <v>85</v>
      </c>
      <c r="F8" s="156" t="s">
        <v>85</v>
      </c>
      <c r="G8" s="156" t="s">
        <v>85</v>
      </c>
      <c r="H8" s="155" t="s">
        <v>83</v>
      </c>
      <c r="I8" s="157" t="s">
        <v>93</v>
      </c>
      <c r="J8" s="155" t="s">
        <v>83</v>
      </c>
      <c r="K8" s="155" t="s">
        <v>83</v>
      </c>
      <c r="L8" s="155" t="s">
        <v>83</v>
      </c>
      <c r="M8" s="155" t="s">
        <v>83</v>
      </c>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row>
    <row r="9" spans="1:59" x14ac:dyDescent="0.25">
      <c r="A9" s="130"/>
      <c r="B9" s="498" t="s">
        <v>90</v>
      </c>
      <c r="C9" s="156" t="s">
        <v>85</v>
      </c>
      <c r="D9" s="156" t="s">
        <v>85</v>
      </c>
      <c r="E9" s="156" t="s">
        <v>85</v>
      </c>
      <c r="F9" s="156" t="s">
        <v>85</v>
      </c>
      <c r="G9" s="156" t="s">
        <v>85</v>
      </c>
      <c r="H9" s="156" t="s">
        <v>85</v>
      </c>
      <c r="I9" s="157" t="s">
        <v>93</v>
      </c>
      <c r="J9" s="155" t="s">
        <v>83</v>
      </c>
      <c r="K9" s="155" t="s">
        <v>83</v>
      </c>
      <c r="L9" s="155" t="s">
        <v>83</v>
      </c>
      <c r="M9" s="155" t="s">
        <v>83</v>
      </c>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row>
    <row r="10" spans="1:59" x14ac:dyDescent="0.25">
      <c r="A10" s="130"/>
      <c r="B10" s="118" t="s">
        <v>91</v>
      </c>
      <c r="C10" s="156" t="s">
        <v>85</v>
      </c>
      <c r="D10" s="156" t="s">
        <v>85</v>
      </c>
      <c r="E10" s="156" t="s">
        <v>85</v>
      </c>
      <c r="F10" s="156" t="s">
        <v>85</v>
      </c>
      <c r="G10" s="156" t="s">
        <v>85</v>
      </c>
      <c r="H10" s="156" t="s">
        <v>85</v>
      </c>
      <c r="I10" s="156" t="s">
        <v>85</v>
      </c>
      <c r="J10" s="157" t="s">
        <v>93</v>
      </c>
      <c r="K10" s="156" t="s">
        <v>85</v>
      </c>
      <c r="L10" s="155" t="s">
        <v>83</v>
      </c>
      <c r="M10" s="155" t="s">
        <v>83</v>
      </c>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row>
    <row r="11" spans="1:59" x14ac:dyDescent="0.25">
      <c r="A11" s="130"/>
      <c r="B11" s="118" t="s">
        <v>92</v>
      </c>
      <c r="C11" s="156" t="s">
        <v>85</v>
      </c>
      <c r="D11" s="156" t="s">
        <v>85</v>
      </c>
      <c r="E11" s="156" t="s">
        <v>85</v>
      </c>
      <c r="F11" s="156" t="s">
        <v>85</v>
      </c>
      <c r="G11" s="156" t="s">
        <v>85</v>
      </c>
      <c r="H11" s="157" t="s">
        <v>93</v>
      </c>
      <c r="I11" s="156" t="s">
        <v>85</v>
      </c>
      <c r="J11" s="155" t="s">
        <v>83</v>
      </c>
      <c r="K11" s="155" t="s">
        <v>83</v>
      </c>
      <c r="L11" s="155" t="s">
        <v>83</v>
      </c>
      <c r="M11" s="155" t="s">
        <v>83</v>
      </c>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row>
    <row r="12" spans="1:59" x14ac:dyDescent="0.25">
      <c r="A12" s="130"/>
      <c r="B12" s="118" t="s">
        <v>94</v>
      </c>
      <c r="C12" s="156" t="s">
        <v>85</v>
      </c>
      <c r="D12" s="156" t="s">
        <v>85</v>
      </c>
      <c r="E12" s="156" t="s">
        <v>85</v>
      </c>
      <c r="F12" s="156" t="s">
        <v>85</v>
      </c>
      <c r="G12" s="156" t="s">
        <v>85</v>
      </c>
      <c r="H12" s="157" t="s">
        <v>93</v>
      </c>
      <c r="I12" s="156" t="s">
        <v>85</v>
      </c>
      <c r="J12" s="156" t="s">
        <v>85</v>
      </c>
      <c r="K12" s="156" t="s">
        <v>85</v>
      </c>
      <c r="L12" s="155" t="s">
        <v>83</v>
      </c>
      <c r="M12" s="155" t="s">
        <v>83</v>
      </c>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row>
    <row r="13" spans="1:59" ht="4.95" customHeight="1" x14ac:dyDescent="0.25">
      <c r="A13" s="130"/>
      <c r="B13" s="122"/>
      <c r="C13" s="123"/>
      <c r="D13" s="123"/>
      <c r="E13" s="123"/>
      <c r="F13" s="123"/>
      <c r="G13" s="123"/>
      <c r="H13" s="123"/>
      <c r="I13" s="124"/>
      <c r="J13" s="124"/>
      <c r="K13" s="124"/>
      <c r="L13" s="124"/>
      <c r="M13" s="124"/>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row>
    <row r="14" spans="1:59" x14ac:dyDescent="0.25">
      <c r="A14" s="133"/>
      <c r="B14" s="158" t="s">
        <v>83</v>
      </c>
      <c r="C14" s="119" t="s">
        <v>96</v>
      </c>
      <c r="D14" s="125"/>
      <c r="E14" s="125"/>
      <c r="F14" s="125"/>
      <c r="G14" s="125"/>
      <c r="H14" s="126"/>
      <c r="I14" s="127"/>
      <c r="J14" s="128"/>
      <c r="K14" s="128"/>
      <c r="L14" s="128"/>
      <c r="M14" s="128"/>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row>
    <row r="15" spans="1:59" x14ac:dyDescent="0.25">
      <c r="A15" s="133"/>
      <c r="B15" s="159" t="s">
        <v>85</v>
      </c>
      <c r="C15" s="120" t="s">
        <v>97</v>
      </c>
      <c r="D15" s="134"/>
      <c r="E15" s="134"/>
      <c r="F15" s="134"/>
      <c r="G15" s="134"/>
      <c r="H15" s="135"/>
      <c r="I15" s="136"/>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row>
    <row r="16" spans="1:59" x14ac:dyDescent="0.25">
      <c r="A16" s="133"/>
      <c r="B16" s="137" t="s">
        <v>93</v>
      </c>
      <c r="C16" s="129" t="s">
        <v>95</v>
      </c>
      <c r="D16" s="138"/>
      <c r="E16" s="138"/>
      <c r="F16" s="138"/>
      <c r="G16" s="138"/>
      <c r="H16" s="139"/>
      <c r="I16" s="136"/>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row>
    <row r="17" spans="1:59" s="154" customFormat="1" ht="7.95" customHeight="1" x14ac:dyDescent="0.25">
      <c r="A17" s="130"/>
      <c r="B17" s="153"/>
      <c r="C17" s="141"/>
      <c r="D17" s="141"/>
      <c r="E17" s="141"/>
      <c r="F17" s="141"/>
      <c r="G17" s="141"/>
      <c r="H17" s="141"/>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row>
    <row r="18" spans="1:59" x14ac:dyDescent="0.25">
      <c r="A18" s="141"/>
      <c r="B18" s="152"/>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row>
    <row r="19" spans="1:59" x14ac:dyDescent="0.25">
      <c r="A19" s="130"/>
      <c r="B19" s="131"/>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row>
    <row r="20" spans="1:59" x14ac:dyDescent="0.25">
      <c r="A20" s="130"/>
      <c r="B20" s="131"/>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row>
    <row r="21" spans="1:59" x14ac:dyDescent="0.25">
      <c r="A21" s="130"/>
      <c r="B21" s="131"/>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row>
    <row r="22" spans="1:59" x14ac:dyDescent="0.25">
      <c r="A22" s="130"/>
      <c r="B22" s="131"/>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row>
    <row r="23" spans="1:59" x14ac:dyDescent="0.25">
      <c r="A23" s="130"/>
      <c r="B23" s="131"/>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row>
    <row r="24" spans="1:59" x14ac:dyDescent="0.25">
      <c r="A24" s="130"/>
      <c r="B24" s="131"/>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row>
    <row r="25" spans="1:59" x14ac:dyDescent="0.25">
      <c r="A25" s="130"/>
      <c r="B25" s="131"/>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row>
    <row r="26" spans="1:59" x14ac:dyDescent="0.25">
      <c r="A26" s="130"/>
      <c r="B26" s="131"/>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row>
    <row r="27" spans="1:59" x14ac:dyDescent="0.25">
      <c r="A27" s="130"/>
      <c r="B27" s="131"/>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row>
    <row r="28" spans="1:59" x14ac:dyDescent="0.25">
      <c r="A28" s="130"/>
      <c r="B28" s="131"/>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row>
    <row r="29" spans="1:59" x14ac:dyDescent="0.25">
      <c r="A29" s="130"/>
      <c r="B29" s="131"/>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row>
    <row r="30" spans="1:59" x14ac:dyDescent="0.25">
      <c r="A30" s="130"/>
      <c r="B30" s="131"/>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row>
    <row r="31" spans="1:59" x14ac:dyDescent="0.25">
      <c r="A31" s="130"/>
      <c r="B31" s="131"/>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row>
    <row r="32" spans="1:59" x14ac:dyDescent="0.25">
      <c r="A32" s="130"/>
      <c r="B32" s="13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row>
    <row r="33" spans="1:59" x14ac:dyDescent="0.25">
      <c r="A33" s="130"/>
      <c r="B33" s="13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row>
    <row r="34" spans="1:59" x14ac:dyDescent="0.25">
      <c r="A34" s="130"/>
      <c r="B34" s="13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row>
    <row r="35" spans="1:59" x14ac:dyDescent="0.25">
      <c r="A35" s="130"/>
      <c r="B35" s="131"/>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row>
    <row r="36" spans="1:59" x14ac:dyDescent="0.25">
      <c r="A36" s="130"/>
      <c r="B36" s="131"/>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row>
    <row r="37" spans="1:59" x14ac:dyDescent="0.25">
      <c r="A37" s="130"/>
      <c r="B37" s="131"/>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row>
    <row r="38" spans="1:59" x14ac:dyDescent="0.25">
      <c r="A38" s="130"/>
      <c r="B38" s="131"/>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row>
    <row r="39" spans="1:59" x14ac:dyDescent="0.25">
      <c r="A39" s="130"/>
      <c r="B39" s="131"/>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row>
    <row r="40" spans="1:59" x14ac:dyDescent="0.25">
      <c r="A40" s="130"/>
      <c r="B40" s="131"/>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row>
    <row r="41" spans="1:59" x14ac:dyDescent="0.25">
      <c r="A41" s="130"/>
      <c r="B41" s="131"/>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row>
    <row r="42" spans="1:59" x14ac:dyDescent="0.25">
      <c r="A42" s="130"/>
      <c r="B42" s="131"/>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row>
    <row r="43" spans="1:59" x14ac:dyDescent="0.25">
      <c r="A43" s="130"/>
      <c r="B43" s="131"/>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row>
  </sheetData>
  <sheetProtection selectLockedCells="1" selectUnlockedCells="1"/>
  <pageMargins left="0.75" right="0.75" top="1" bottom="1" header="0.5" footer="0.5"/>
  <pageSetup scale="87"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Order Form</vt:lpstr>
      <vt:lpstr>Shipping Agreement</vt:lpstr>
      <vt:lpstr>Shipping Terms</vt:lpstr>
      <vt:lpstr>CLIP</vt:lpstr>
      <vt:lpstr>DDOXBAC</vt:lpstr>
      <vt:lpstr>IAT</vt:lpstr>
      <vt:lpstr>JARFL</vt:lpstr>
      <vt:lpstr>MAF</vt:lpstr>
      <vt:lpstr>MAR</vt:lpstr>
      <vt:lpstr>MAT</vt:lpstr>
      <vt:lpstr>MOTIGO</vt:lpstr>
      <vt:lpstr>MOTISTART</vt:lpstr>
      <vt:lpstr>MOTPRC</vt:lpstr>
      <vt:lpstr>MRT</vt:lpstr>
      <vt:lpstr>MUSSPRC</vt:lpstr>
      <vt:lpstr>'Order Form'!Print_Area</vt:lpstr>
      <vt:lpstr>'Shipping Terms'!Print_Area</vt:lpstr>
      <vt:lpstr>RR</vt:lpstr>
      <vt:lpstr>SHWC</vt:lpstr>
      <vt:lpstr>ucpcc</vt:lpstr>
      <vt:lpstr>UCPEXP</vt:lpstr>
      <vt:lpstr>UCPL</vt:lpstr>
      <vt:lpstr>WA</vt:lpstr>
      <vt:lpstr>WCT</vt:lpstr>
    </vt:vector>
  </TitlesOfParts>
  <Company>Whirlwind Wheelchair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Keoke King</dc:creator>
  <cp:lastModifiedBy>Owner</cp:lastModifiedBy>
  <cp:lastPrinted>2020-11-20T14:28:08Z</cp:lastPrinted>
  <dcterms:created xsi:type="dcterms:W3CDTF">2016-05-09T21:56:12Z</dcterms:created>
  <dcterms:modified xsi:type="dcterms:W3CDTF">2021-01-20T17:31:45Z</dcterms:modified>
</cp:coreProperties>
</file>